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05" windowWidth="19320" windowHeight="13065" activeTab="0"/>
  </bookViews>
  <sheets>
    <sheet name="Summary" sheetId="1" r:id="rId1"/>
    <sheet name="Detailed Results" sheetId="2" r:id="rId2"/>
    <sheet name="Personal Handicap (PH)" sheetId="3" r:id="rId3"/>
  </sheets>
  <definedNames>
    <definedName name="club_h16">'Personal Handicap (PH)'!$B$1:$B$17</definedName>
    <definedName name="D_18">'Detailed Results'!#REF!</definedName>
    <definedName name="Dart18">'Personal Handicap (PH)'!$E$26</definedName>
    <definedName name="def_corr_time">'Personal Handicap (PH)'!$K$3</definedName>
    <definedName name="H_16">'Detailed Results'!#REF!</definedName>
    <definedName name="Hmiracle">'Detailed Results'!#REF!</definedName>
    <definedName name="Hobie16">'Personal Handicap (PH)'!$E$25</definedName>
    <definedName name="HobieMiracle">'Personal Handicap (PH)'!$E$28</definedName>
    <definedName name="P_16">'Detailed Results'!#REF!</definedName>
    <definedName name="Prindle16">'Personal Handicap (PH)'!$E$27</definedName>
    <definedName name="random_number">'Personal Handicap (PH)'!#REF!</definedName>
  </definedNames>
  <calcPr fullCalcOnLoad="1"/>
</workbook>
</file>

<file path=xl/sharedStrings.xml><?xml version="1.0" encoding="utf-8"?>
<sst xmlns="http://schemas.openxmlformats.org/spreadsheetml/2006/main" count="190" uniqueCount="100">
  <si>
    <t>SUR</t>
  </si>
  <si>
    <t>H16p</t>
  </si>
  <si>
    <t>H Miracle</t>
  </si>
  <si>
    <t>Min</t>
  </si>
  <si>
    <t>sec</t>
  </si>
  <si>
    <t>Boat</t>
  </si>
  <si>
    <t>DNS</t>
  </si>
  <si>
    <t>RTD</t>
  </si>
  <si>
    <t>Time</t>
  </si>
  <si>
    <t>PH</t>
  </si>
  <si>
    <t>Robbert / Michiel Nieuwenhuijs</t>
  </si>
  <si>
    <t>Pascal / Tomas Richard</t>
  </si>
  <si>
    <t>Torstein Smenes / Fred Rourke</t>
  </si>
  <si>
    <t>Cees  / Robert van Eden</t>
  </si>
  <si>
    <t>Aly Brandenburg / Mariette Verhaasdonk</t>
  </si>
  <si>
    <t>Nathan Jones / Ernie Meilli</t>
  </si>
  <si>
    <t>Tony van Thiel / Johnny de Leeuw</t>
  </si>
  <si>
    <t>H7</t>
  </si>
  <si>
    <t>H4</t>
  </si>
  <si>
    <t>H11</t>
  </si>
  <si>
    <t>H5</t>
  </si>
  <si>
    <t>H12</t>
  </si>
  <si>
    <t>H15</t>
  </si>
  <si>
    <t>H1</t>
  </si>
  <si>
    <t>H2</t>
  </si>
  <si>
    <t>H8</t>
  </si>
  <si>
    <t>H14</t>
  </si>
  <si>
    <t>H13</t>
  </si>
  <si>
    <t>H9</t>
  </si>
  <si>
    <t>H10</t>
  </si>
  <si>
    <t>H6</t>
  </si>
  <si>
    <t>H SUR</t>
  </si>
  <si>
    <t>Prindle 16</t>
  </si>
  <si>
    <t>Dart18</t>
  </si>
  <si>
    <t>PH*</t>
  </si>
  <si>
    <t>*</t>
  </si>
  <si>
    <t>Robert / Lucy Ambrose</t>
  </si>
  <si>
    <t>Nick / Charles Whyte</t>
  </si>
  <si>
    <t>Glenn Perry / William Walton</t>
  </si>
  <si>
    <t>SCHRS</t>
  </si>
  <si>
    <t>Results</t>
  </si>
  <si>
    <t>Scratch</t>
  </si>
  <si>
    <t>Total</t>
  </si>
  <si>
    <t>Handicap*</t>
  </si>
  <si>
    <t>Race 5</t>
  </si>
  <si>
    <t>Race 4</t>
  </si>
  <si>
    <t>Race 3</t>
  </si>
  <si>
    <t>Race 2</t>
  </si>
  <si>
    <t>Jorgen Leiknes / Kollbjorn</t>
  </si>
  <si>
    <t>Victoria Grainger / Birte Bjerkestrande</t>
  </si>
  <si>
    <t>Tony Males / Craig Chrislett</t>
  </si>
  <si>
    <t>Roger Martin / Steve Williams</t>
  </si>
  <si>
    <t>David Price / Kevin Penrose</t>
  </si>
  <si>
    <t>Gary Lanier / Jan Saeby</t>
  </si>
  <si>
    <t>Gabriel Carrasquel / Andrew Littlejohn</t>
  </si>
  <si>
    <t>Handicap factor</t>
  </si>
  <si>
    <t>Hobie</t>
  </si>
  <si>
    <t>Helm</t>
  </si>
  <si>
    <t>Rating</t>
  </si>
  <si>
    <t>corr time</t>
  </si>
  <si>
    <t>Dart 18</t>
  </si>
  <si>
    <t>Jorgen Leikness</t>
  </si>
  <si>
    <t>P 16</t>
  </si>
  <si>
    <t>Hobie Miracle</t>
  </si>
  <si>
    <t>Glenn Perry</t>
  </si>
  <si>
    <t>Robert Ambrose</t>
  </si>
  <si>
    <t>Gary Lanier</t>
  </si>
  <si>
    <t>Pascal Richard</t>
  </si>
  <si>
    <t>Fred Rourke</t>
  </si>
  <si>
    <t>Charles Whyte</t>
  </si>
  <si>
    <t>Cees van Eden</t>
  </si>
  <si>
    <t>Aly Brandenburg</t>
  </si>
  <si>
    <t>Gabriel Carrasquel</t>
  </si>
  <si>
    <t>Giles Brimsley</t>
  </si>
  <si>
    <t>Tony Males</t>
  </si>
  <si>
    <t>Robbert Nieuwenhuijs</t>
  </si>
  <si>
    <t>Victoria Grainger</t>
  </si>
  <si>
    <t>Nathan Jones</t>
  </si>
  <si>
    <t>David Price</t>
  </si>
  <si>
    <t>Tony van Thiel</t>
  </si>
  <si>
    <t>H3</t>
  </si>
  <si>
    <t>Reserve</t>
  </si>
  <si>
    <t>Race</t>
  </si>
  <si>
    <t>Points</t>
  </si>
  <si>
    <t>Rank</t>
  </si>
  <si>
    <t>Ivan Gronlyn / Paul Harrison</t>
  </si>
  <si>
    <t>Commodores Cup 2009</t>
  </si>
  <si>
    <t>Giles / Julia Brimsley</t>
  </si>
  <si>
    <t>Race  1</t>
  </si>
  <si>
    <t>Standard SCHRS rating</t>
  </si>
  <si>
    <t>H16 Private</t>
  </si>
  <si>
    <t>Hobie16</t>
  </si>
  <si>
    <t>Comm Cup</t>
  </si>
  <si>
    <t>Ivan Gronlyn</t>
  </si>
  <si>
    <t>Roger Martin</t>
  </si>
  <si>
    <t>Held at RAHBC on 27/February</t>
  </si>
  <si>
    <t>PH = Personal Handicap as used for the calculations of the Commodore Cup 2009</t>
  </si>
  <si>
    <t>SCHRS Rating of the boat. See http://www.schrs.com/index.php?page=ratings</t>
  </si>
  <si>
    <t>Total results of 5 Races</t>
  </si>
  <si>
    <t xml:space="preserve">Overall Results of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</si>
</sst>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  <numFmt numFmtId="174" formatCode="0.0000"/>
    <numFmt numFmtId="175" formatCode="0.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9]dddd\,\ mmmm\ dd\,\ yyyy"/>
    <numFmt numFmtId="181" formatCode="[$-409]d\-mmm\-yyyy;@"/>
    <numFmt numFmtId="182" formatCode="[$-F800]dddd\,\ mmmm\ dd\,\ yyyy"/>
    <numFmt numFmtId="183" formatCode="0000\ 0000"/>
    <numFmt numFmtId="184" formatCode="0.0000000"/>
    <numFmt numFmtId="185" formatCode="0.000000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2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1" fontId="0" fillId="2" borderId="8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" borderId="12" xfId="0" applyFill="1" applyBorder="1" applyAlignment="1">
      <alignment horizontal="center"/>
    </xf>
    <xf numFmtId="173" fontId="0" fillId="3" borderId="12" xfId="0" applyNumberFormat="1" applyFill="1" applyBorder="1" applyAlignment="1">
      <alignment horizontal="center"/>
    </xf>
    <xf numFmtId="173" fontId="0" fillId="4" borderId="12" xfId="0" applyNumberForma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173" fontId="0" fillId="3" borderId="13" xfId="0" applyNumberFormat="1" applyFill="1" applyBorder="1" applyAlignment="1">
      <alignment horizontal="center"/>
    </xf>
    <xf numFmtId="173" fontId="0" fillId="4" borderId="13" xfId="0" applyNumberForma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173" fontId="0" fillId="3" borderId="14" xfId="0" applyNumberFormat="1" applyFill="1" applyBorder="1" applyAlignment="1">
      <alignment horizontal="center"/>
    </xf>
    <xf numFmtId="173" fontId="0" fillId="4" borderId="14" xfId="0" applyNumberForma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5" borderId="12" xfId="0" applyFill="1" applyBorder="1" applyAlignment="1">
      <alignment/>
    </xf>
    <xf numFmtId="0" fontId="0" fillId="5" borderId="13" xfId="0" applyFill="1" applyBorder="1" applyAlignment="1">
      <alignment/>
    </xf>
    <xf numFmtId="0" fontId="0" fillId="5" borderId="14" xfId="0" applyFill="1" applyBorder="1" applyAlignment="1">
      <alignment/>
    </xf>
    <xf numFmtId="0" fontId="0" fillId="6" borderId="12" xfId="0" applyFill="1" applyBorder="1" applyAlignment="1">
      <alignment/>
    </xf>
    <xf numFmtId="0" fontId="0" fillId="6" borderId="13" xfId="0" applyFill="1" applyBorder="1" applyAlignment="1">
      <alignment/>
    </xf>
    <xf numFmtId="0" fontId="0" fillId="6" borderId="14" xfId="0" applyFill="1" applyBorder="1" applyAlignment="1">
      <alignment/>
    </xf>
    <xf numFmtId="1" fontId="0" fillId="0" borderId="13" xfId="0" applyNumberFormat="1" applyFill="1" applyBorder="1" applyAlignment="1">
      <alignment/>
    </xf>
    <xf numFmtId="1" fontId="0" fillId="0" borderId="14" xfId="0" applyNumberFormat="1" applyFill="1" applyBorder="1" applyAlignment="1">
      <alignment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/>
    </xf>
    <xf numFmtId="1" fontId="0" fillId="0" borderId="15" xfId="0" applyNumberFormat="1" applyFill="1" applyBorder="1" applyAlignment="1">
      <alignment/>
    </xf>
    <xf numFmtId="1" fontId="0" fillId="0" borderId="16" xfId="0" applyNumberFormat="1" applyFill="1" applyBorder="1" applyAlignment="1">
      <alignment/>
    </xf>
    <xf numFmtId="0" fontId="0" fillId="6" borderId="17" xfId="0" applyFill="1" applyBorder="1" applyAlignment="1">
      <alignment/>
    </xf>
    <xf numFmtId="0" fontId="0" fillId="6" borderId="18" xfId="0" applyFill="1" applyBorder="1" applyAlignment="1">
      <alignment/>
    </xf>
    <xf numFmtId="1" fontId="0" fillId="0" borderId="19" xfId="0" applyNumberFormat="1" applyFill="1" applyBorder="1" applyAlignment="1">
      <alignment/>
    </xf>
    <xf numFmtId="0" fontId="0" fillId="6" borderId="20" xfId="0" applyFill="1" applyBorder="1" applyAlignment="1">
      <alignment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74" fontId="0" fillId="0" borderId="12" xfId="0" applyNumberFormat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2" fontId="0" fillId="0" borderId="21" xfId="0" applyNumberFormat="1" applyBorder="1" applyAlignment="1">
      <alignment/>
    </xf>
    <xf numFmtId="1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1" fontId="0" fillId="0" borderId="24" xfId="0" applyNumberFormat="1" applyBorder="1" applyAlignment="1">
      <alignment/>
    </xf>
    <xf numFmtId="1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2" fontId="0" fillId="0" borderId="27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4" xfId="0" applyBorder="1" applyAlignment="1">
      <alignment vertical="center"/>
    </xf>
    <xf numFmtId="0" fontId="0" fillId="7" borderId="21" xfId="0" applyFill="1" applyBorder="1" applyAlignment="1">
      <alignment horizontal="center"/>
    </xf>
    <xf numFmtId="173" fontId="0" fillId="0" borderId="22" xfId="0" applyNumberFormat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173" fontId="0" fillId="0" borderId="25" xfId="0" applyNumberFormat="1" applyBorder="1" applyAlignment="1">
      <alignment horizontal="center"/>
    </xf>
    <xf numFmtId="0" fontId="0" fillId="7" borderId="27" xfId="0" applyFill="1" applyBorder="1" applyAlignment="1">
      <alignment horizontal="center"/>
    </xf>
    <xf numFmtId="173" fontId="0" fillId="0" borderId="28" xfId="0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3" borderId="44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2" fillId="0" borderId="0" xfId="20" applyFont="1" applyAlignment="1">
      <alignment/>
    </xf>
    <xf numFmtId="0" fontId="0" fillId="0" borderId="2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1" fontId="0" fillId="5" borderId="44" xfId="0" applyNumberFormat="1" applyFill="1" applyBorder="1" applyAlignment="1">
      <alignment horizontal="center"/>
    </xf>
    <xf numFmtId="0" fontId="0" fillId="6" borderId="3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5" borderId="21" xfId="0" applyNumberFormat="1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1" fontId="0" fillId="5" borderId="23" xfId="0" applyNumberFormat="1" applyFill="1" applyBorder="1" applyAlignment="1">
      <alignment horizontal="center"/>
    </xf>
    <xf numFmtId="0" fontId="0" fillId="6" borderId="25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0</xdr:rowOff>
    </xdr:from>
    <xdr:to>
      <xdr:col>1</xdr:col>
      <xdr:colOff>628650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590550" cy="8001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76200</xdr:rowOff>
    </xdr:from>
    <xdr:to>
      <xdr:col>0</xdr:col>
      <xdr:colOff>571500</xdr:colOff>
      <xdr:row>4</xdr:row>
      <xdr:rowOff>104775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495300" cy="6762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47625</xdr:rowOff>
    </xdr:from>
    <xdr:to>
      <xdr:col>1</xdr:col>
      <xdr:colOff>1362075</xdr:colOff>
      <xdr:row>16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1885950" cy="25717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chrs.com/index.php?page=ratings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8"/>
  <sheetViews>
    <sheetView tabSelected="1" workbookViewId="0" topLeftCell="A1">
      <selection activeCell="M5" sqref="M5"/>
    </sheetView>
  </sheetViews>
  <sheetFormatPr defaultColWidth="9.140625" defaultRowHeight="12.75"/>
  <cols>
    <col min="1" max="1" width="3.421875" style="0" customWidth="1"/>
    <col min="2" max="2" width="35.421875" style="0" bestFit="1" customWidth="1"/>
    <col min="4" max="8" width="4.7109375" style="2" customWidth="1"/>
    <col min="9" max="10" width="5.7109375" style="2" customWidth="1"/>
    <col min="11" max="11" width="1.1484375" style="0" customWidth="1"/>
  </cols>
  <sheetData>
    <row r="1" ht="12.75"/>
    <row r="2" ht="12.75"/>
    <row r="3" ht="12.75">
      <c r="B3" s="56" t="s">
        <v>99</v>
      </c>
    </row>
    <row r="4" spans="2:3" ht="12.75">
      <c r="B4" s="56" t="s">
        <v>86</v>
      </c>
      <c r="C4" s="55" t="s">
        <v>95</v>
      </c>
    </row>
    <row r="5" ht="13.5" thickBot="1"/>
    <row r="6" spans="3:10" ht="12.75">
      <c r="C6" s="100"/>
      <c r="D6" s="101" t="s">
        <v>82</v>
      </c>
      <c r="E6" s="70"/>
      <c r="F6" s="70"/>
      <c r="G6" s="70"/>
      <c r="H6" s="102"/>
      <c r="I6" s="101" t="s">
        <v>42</v>
      </c>
      <c r="J6" s="71"/>
    </row>
    <row r="7" spans="3:10" ht="13.5" thickBot="1">
      <c r="C7" s="103" t="s">
        <v>5</v>
      </c>
      <c r="D7" s="111">
        <v>1</v>
      </c>
      <c r="E7" s="111">
        <v>2</v>
      </c>
      <c r="F7" s="111">
        <v>3</v>
      </c>
      <c r="G7" s="111">
        <v>4</v>
      </c>
      <c r="H7" s="111">
        <v>5</v>
      </c>
      <c r="I7" s="108" t="s">
        <v>83</v>
      </c>
      <c r="J7" s="112" t="s">
        <v>84</v>
      </c>
    </row>
    <row r="8" spans="1:10" ht="12.75">
      <c r="A8">
        <v>1</v>
      </c>
      <c r="B8" s="65" t="s">
        <v>16</v>
      </c>
      <c r="C8" s="104" t="s">
        <v>2</v>
      </c>
      <c r="D8" s="113">
        <v>1</v>
      </c>
      <c r="E8" s="113">
        <v>1</v>
      </c>
      <c r="F8" s="113">
        <v>3</v>
      </c>
      <c r="G8" s="113">
        <v>1</v>
      </c>
      <c r="H8" s="114">
        <v>1</v>
      </c>
      <c r="I8" s="115">
        <v>7.01</v>
      </c>
      <c r="J8" s="116">
        <v>1</v>
      </c>
    </row>
    <row r="9" spans="1:10" ht="12.75">
      <c r="A9">
        <f>1+A8</f>
        <v>2</v>
      </c>
      <c r="B9" s="98" t="s">
        <v>10</v>
      </c>
      <c r="C9" s="105" t="s">
        <v>17</v>
      </c>
      <c r="D9" s="117">
        <v>2</v>
      </c>
      <c r="E9" s="117">
        <v>4</v>
      </c>
      <c r="F9" s="117">
        <v>1</v>
      </c>
      <c r="G9" s="117">
        <v>5</v>
      </c>
      <c r="H9" s="17">
        <v>4</v>
      </c>
      <c r="I9" s="118">
        <v>16.01</v>
      </c>
      <c r="J9" s="119">
        <v>2</v>
      </c>
    </row>
    <row r="10" spans="1:10" ht="12.75">
      <c r="A10">
        <f aca="true" t="shared" si="0" ref="A10:A26">1+A9</f>
        <v>3</v>
      </c>
      <c r="B10" s="98" t="s">
        <v>87</v>
      </c>
      <c r="C10" s="105" t="s">
        <v>18</v>
      </c>
      <c r="D10" s="117">
        <v>7</v>
      </c>
      <c r="E10" s="117">
        <v>2</v>
      </c>
      <c r="F10" s="117">
        <v>4</v>
      </c>
      <c r="G10" s="117">
        <v>4</v>
      </c>
      <c r="H10" s="17">
        <v>3</v>
      </c>
      <c r="I10" s="118">
        <v>20.02</v>
      </c>
      <c r="J10" s="119">
        <v>3</v>
      </c>
    </row>
    <row r="11" spans="1:10" ht="12.75">
      <c r="A11">
        <f t="shared" si="0"/>
        <v>4</v>
      </c>
      <c r="B11" s="98" t="s">
        <v>11</v>
      </c>
      <c r="C11" s="105" t="s">
        <v>19</v>
      </c>
      <c r="D11" s="117">
        <v>12</v>
      </c>
      <c r="E11" s="117">
        <v>6</v>
      </c>
      <c r="F11" s="117">
        <v>2</v>
      </c>
      <c r="G11" s="117">
        <v>3</v>
      </c>
      <c r="H11" s="17">
        <v>2</v>
      </c>
      <c r="I11" s="118">
        <v>25.02</v>
      </c>
      <c r="J11" s="119">
        <v>4</v>
      </c>
    </row>
    <row r="12" spans="1:10" ht="12.75">
      <c r="A12">
        <f t="shared" si="0"/>
        <v>5</v>
      </c>
      <c r="B12" s="98" t="s">
        <v>49</v>
      </c>
      <c r="C12" s="105" t="s">
        <v>1</v>
      </c>
      <c r="D12" s="117">
        <v>5</v>
      </c>
      <c r="E12" s="117">
        <v>5</v>
      </c>
      <c r="F12" s="117">
        <v>6</v>
      </c>
      <c r="G12" s="117">
        <v>6</v>
      </c>
      <c r="H12" s="17">
        <v>6</v>
      </c>
      <c r="I12" s="118">
        <v>28.05</v>
      </c>
      <c r="J12" s="119">
        <v>5</v>
      </c>
    </row>
    <row r="13" spans="1:10" ht="12.75">
      <c r="A13">
        <f t="shared" si="0"/>
        <v>6</v>
      </c>
      <c r="B13" s="98" t="s">
        <v>50</v>
      </c>
      <c r="C13" s="105" t="s">
        <v>20</v>
      </c>
      <c r="D13" s="117">
        <v>11</v>
      </c>
      <c r="E13" s="117">
        <v>10</v>
      </c>
      <c r="F13" s="117">
        <v>5</v>
      </c>
      <c r="G13" s="117">
        <v>2</v>
      </c>
      <c r="H13" s="17">
        <v>8</v>
      </c>
      <c r="I13" s="118">
        <v>36.02</v>
      </c>
      <c r="J13" s="119">
        <v>6</v>
      </c>
    </row>
    <row r="14" spans="1:10" ht="12.75">
      <c r="A14">
        <f t="shared" si="0"/>
        <v>7</v>
      </c>
      <c r="B14" s="98" t="s">
        <v>12</v>
      </c>
      <c r="C14" s="105" t="s">
        <v>21</v>
      </c>
      <c r="D14" s="117">
        <v>6</v>
      </c>
      <c r="E14" s="117">
        <v>7</v>
      </c>
      <c r="F14" s="117">
        <v>9</v>
      </c>
      <c r="G14" s="117">
        <v>11</v>
      </c>
      <c r="H14" s="17">
        <v>5</v>
      </c>
      <c r="I14" s="118">
        <v>38.05</v>
      </c>
      <c r="J14" s="119">
        <v>7</v>
      </c>
    </row>
    <row r="15" spans="1:10" ht="12.75">
      <c r="A15">
        <f t="shared" si="0"/>
        <v>8</v>
      </c>
      <c r="B15" s="98" t="s">
        <v>14</v>
      </c>
      <c r="C15" s="105" t="s">
        <v>22</v>
      </c>
      <c r="D15" s="117">
        <v>16</v>
      </c>
      <c r="E15" s="117">
        <v>3</v>
      </c>
      <c r="F15" s="117">
        <v>11</v>
      </c>
      <c r="G15" s="117">
        <v>9</v>
      </c>
      <c r="H15" s="17">
        <v>9</v>
      </c>
      <c r="I15" s="118">
        <v>48.03</v>
      </c>
      <c r="J15" s="119">
        <v>8</v>
      </c>
    </row>
    <row r="16" spans="1:10" ht="12.75">
      <c r="A16">
        <f t="shared" si="0"/>
        <v>9</v>
      </c>
      <c r="B16" s="98" t="s">
        <v>85</v>
      </c>
      <c r="C16" s="105" t="s">
        <v>23</v>
      </c>
      <c r="D16" s="117">
        <v>9</v>
      </c>
      <c r="E16" s="117">
        <v>12</v>
      </c>
      <c r="F16" s="117">
        <v>10</v>
      </c>
      <c r="G16" s="117">
        <v>7</v>
      </c>
      <c r="H16" s="17">
        <v>10</v>
      </c>
      <c r="I16" s="118">
        <v>48.07</v>
      </c>
      <c r="J16" s="119">
        <v>9</v>
      </c>
    </row>
    <row r="17" spans="1:10" ht="12.75">
      <c r="A17">
        <f t="shared" si="0"/>
        <v>10</v>
      </c>
      <c r="B17" s="98" t="s">
        <v>51</v>
      </c>
      <c r="C17" s="105" t="s">
        <v>24</v>
      </c>
      <c r="D17" s="117">
        <v>15</v>
      </c>
      <c r="E17" s="117">
        <v>9</v>
      </c>
      <c r="F17" s="117">
        <v>7</v>
      </c>
      <c r="G17" s="117">
        <v>12</v>
      </c>
      <c r="H17" s="17">
        <v>7</v>
      </c>
      <c r="I17" s="118">
        <v>50.07</v>
      </c>
      <c r="J17" s="119">
        <v>10</v>
      </c>
    </row>
    <row r="18" spans="1:10" ht="12.75">
      <c r="A18">
        <f t="shared" si="0"/>
        <v>11</v>
      </c>
      <c r="B18" s="98" t="s">
        <v>38</v>
      </c>
      <c r="C18" s="105" t="s">
        <v>25</v>
      </c>
      <c r="D18" s="117">
        <v>3</v>
      </c>
      <c r="E18" s="117">
        <v>11</v>
      </c>
      <c r="F18" s="117">
        <v>16</v>
      </c>
      <c r="G18" s="117">
        <v>16</v>
      </c>
      <c r="H18" s="17">
        <v>12</v>
      </c>
      <c r="I18" s="118">
        <v>58.03</v>
      </c>
      <c r="J18" s="119">
        <v>11</v>
      </c>
    </row>
    <row r="19" spans="1:10" ht="12.75">
      <c r="A19">
        <f t="shared" si="0"/>
        <v>12</v>
      </c>
      <c r="B19" s="98" t="s">
        <v>37</v>
      </c>
      <c r="C19" s="105" t="s">
        <v>27</v>
      </c>
      <c r="D19" s="117">
        <v>4</v>
      </c>
      <c r="E19" s="117">
        <v>16</v>
      </c>
      <c r="F19" s="117">
        <v>14</v>
      </c>
      <c r="G19" s="117">
        <v>10</v>
      </c>
      <c r="H19" s="17">
        <v>18</v>
      </c>
      <c r="I19" s="118">
        <v>62.04</v>
      </c>
      <c r="J19" s="119">
        <v>12</v>
      </c>
    </row>
    <row r="20" spans="1:10" ht="12.75">
      <c r="A20">
        <f t="shared" si="0"/>
        <v>13</v>
      </c>
      <c r="B20" s="98" t="s">
        <v>36</v>
      </c>
      <c r="C20" s="105" t="s">
        <v>28</v>
      </c>
      <c r="D20" s="117">
        <v>18</v>
      </c>
      <c r="E20" s="117">
        <v>13</v>
      </c>
      <c r="F20" s="117">
        <v>8</v>
      </c>
      <c r="G20" s="117">
        <v>13</v>
      </c>
      <c r="H20" s="17">
        <v>11</v>
      </c>
      <c r="I20" s="118">
        <v>63.08</v>
      </c>
      <c r="J20" s="119">
        <v>13</v>
      </c>
    </row>
    <row r="21" spans="1:10" ht="12.75">
      <c r="A21">
        <f t="shared" si="0"/>
        <v>14</v>
      </c>
      <c r="B21" s="98" t="s">
        <v>13</v>
      </c>
      <c r="C21" s="105" t="s">
        <v>26</v>
      </c>
      <c r="D21" s="117">
        <v>8</v>
      </c>
      <c r="E21" s="117">
        <v>17</v>
      </c>
      <c r="F21" s="117">
        <v>12</v>
      </c>
      <c r="G21" s="117">
        <v>8</v>
      </c>
      <c r="H21" s="17">
        <v>19</v>
      </c>
      <c r="I21" s="118">
        <v>64.08</v>
      </c>
      <c r="J21" s="119">
        <v>14</v>
      </c>
    </row>
    <row r="22" spans="1:10" ht="12.75">
      <c r="A22">
        <f t="shared" si="0"/>
        <v>15</v>
      </c>
      <c r="B22" s="98" t="s">
        <v>52</v>
      </c>
      <c r="C22" s="105" t="s">
        <v>32</v>
      </c>
      <c r="D22" s="117">
        <v>10</v>
      </c>
      <c r="E22" s="117">
        <v>14</v>
      </c>
      <c r="F22" s="117">
        <v>13</v>
      </c>
      <c r="G22" s="117">
        <v>15</v>
      </c>
      <c r="H22" s="17">
        <v>13</v>
      </c>
      <c r="I22" s="118">
        <v>65.1</v>
      </c>
      <c r="J22" s="119">
        <v>15</v>
      </c>
    </row>
    <row r="23" spans="1:10" ht="12.75">
      <c r="A23">
        <f t="shared" si="0"/>
        <v>16</v>
      </c>
      <c r="B23" s="98" t="s">
        <v>15</v>
      </c>
      <c r="C23" s="105" t="s">
        <v>33</v>
      </c>
      <c r="D23" s="117">
        <v>13</v>
      </c>
      <c r="E23" s="117">
        <v>18</v>
      </c>
      <c r="F23" s="117">
        <v>15</v>
      </c>
      <c r="G23" s="117">
        <v>14</v>
      </c>
      <c r="H23" s="17">
        <v>14</v>
      </c>
      <c r="I23" s="118">
        <v>74.13</v>
      </c>
      <c r="J23" s="119">
        <v>16</v>
      </c>
    </row>
    <row r="24" spans="1:10" ht="12.75">
      <c r="A24">
        <f t="shared" si="0"/>
        <v>17</v>
      </c>
      <c r="B24" s="98" t="s">
        <v>53</v>
      </c>
      <c r="C24" s="105" t="s">
        <v>29</v>
      </c>
      <c r="D24" s="117">
        <v>14</v>
      </c>
      <c r="E24" s="117">
        <v>8</v>
      </c>
      <c r="F24" s="117">
        <v>19</v>
      </c>
      <c r="G24" s="117">
        <v>19</v>
      </c>
      <c r="H24" s="17">
        <v>17</v>
      </c>
      <c r="I24" s="118">
        <v>77.08</v>
      </c>
      <c r="J24" s="119">
        <v>17</v>
      </c>
    </row>
    <row r="25" spans="1:10" ht="12.75">
      <c r="A25">
        <f t="shared" si="0"/>
        <v>18</v>
      </c>
      <c r="B25" s="98" t="s">
        <v>48</v>
      </c>
      <c r="C25" s="105" t="s">
        <v>30</v>
      </c>
      <c r="D25" s="117">
        <v>17</v>
      </c>
      <c r="E25" s="117">
        <v>15</v>
      </c>
      <c r="F25" s="117">
        <v>17</v>
      </c>
      <c r="G25" s="117">
        <v>17</v>
      </c>
      <c r="H25" s="17">
        <v>16</v>
      </c>
      <c r="I25" s="118">
        <v>82.15</v>
      </c>
      <c r="J25" s="119">
        <v>18</v>
      </c>
    </row>
    <row r="26" spans="1:10" ht="13.5" thickBot="1">
      <c r="A26">
        <f t="shared" si="0"/>
        <v>19</v>
      </c>
      <c r="B26" s="99" t="s">
        <v>54</v>
      </c>
      <c r="C26" s="106" t="s">
        <v>31</v>
      </c>
      <c r="D26" s="120">
        <v>19</v>
      </c>
      <c r="E26" s="120">
        <v>19</v>
      </c>
      <c r="F26" s="120">
        <v>18</v>
      </c>
      <c r="G26" s="120">
        <v>18</v>
      </c>
      <c r="H26" s="121">
        <v>15</v>
      </c>
      <c r="I26" s="122">
        <v>89.15</v>
      </c>
      <c r="J26" s="123">
        <v>19</v>
      </c>
    </row>
    <row r="27" ht="12.75">
      <c r="B27" s="44"/>
    </row>
    <row r="28" ht="12.75">
      <c r="C28" s="1"/>
    </row>
  </sheetData>
  <mergeCells count="2">
    <mergeCell ref="D6:H6"/>
    <mergeCell ref="I6:J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W27"/>
  <sheetViews>
    <sheetView zoomScale="80" zoomScaleNormal="80" workbookViewId="0" topLeftCell="A1">
      <selection activeCell="P29" sqref="P29"/>
    </sheetView>
  </sheetViews>
  <sheetFormatPr defaultColWidth="9.140625" defaultRowHeight="12.75"/>
  <cols>
    <col min="1" max="1" width="37.421875" style="0" bestFit="1" customWidth="1"/>
    <col min="3" max="4" width="9.421875" style="0" bestFit="1" customWidth="1"/>
    <col min="5" max="5" width="1.1484375" style="0" customWidth="1"/>
    <col min="6" max="9" width="5.7109375" style="0" customWidth="1"/>
    <col min="10" max="10" width="1.1484375" style="0" customWidth="1"/>
    <col min="11" max="12" width="3.7109375" style="0" customWidth="1"/>
    <col min="13" max="13" width="6.8515625" style="2" bestFit="1" customWidth="1"/>
    <col min="14" max="14" width="7.8515625" style="2" bestFit="1" customWidth="1"/>
    <col min="15" max="15" width="6.57421875" style="2" customWidth="1"/>
    <col min="16" max="17" width="7.421875" style="0" customWidth="1"/>
    <col min="18" max="18" width="2.00390625" style="0" customWidth="1"/>
    <col min="19" max="20" width="3.7109375" style="0" customWidth="1"/>
    <col min="21" max="21" width="5.57421875" style="0" bestFit="1" customWidth="1"/>
    <col min="22" max="22" width="7.7109375" style="0" bestFit="1" customWidth="1"/>
    <col min="23" max="23" width="6.57421875" style="0" customWidth="1"/>
    <col min="24" max="24" width="7.7109375" style="0" bestFit="1" customWidth="1"/>
    <col min="25" max="25" width="5.00390625" style="0" customWidth="1"/>
    <col min="26" max="26" width="2.00390625" style="0" customWidth="1"/>
    <col min="27" max="28" width="3.7109375" style="0" customWidth="1"/>
    <col min="29" max="29" width="5.57421875" style="0" bestFit="1" customWidth="1"/>
    <col min="30" max="30" width="7.7109375" style="0" bestFit="1" customWidth="1"/>
    <col min="31" max="31" width="6.57421875" style="0" customWidth="1"/>
    <col min="32" max="32" width="7.7109375" style="0" bestFit="1" customWidth="1"/>
    <col min="33" max="33" width="5.00390625" style="0" customWidth="1"/>
    <col min="34" max="34" width="2.00390625" style="0" customWidth="1"/>
    <col min="35" max="36" width="3.7109375" style="0" customWidth="1"/>
    <col min="37" max="37" width="5.57421875" style="0" bestFit="1" customWidth="1"/>
    <col min="38" max="38" width="6.8515625" style="0" bestFit="1" customWidth="1"/>
    <col min="39" max="39" width="6.57421875" style="0" customWidth="1"/>
    <col min="40" max="40" width="7.7109375" style="0" bestFit="1" customWidth="1"/>
    <col min="41" max="41" width="5.00390625" style="0" customWidth="1"/>
    <col min="42" max="42" width="2.00390625" style="0" customWidth="1"/>
    <col min="43" max="43" width="3.8515625" style="0" customWidth="1"/>
    <col min="44" max="44" width="3.7109375" style="0" customWidth="1"/>
    <col min="45" max="45" width="5.57421875" style="0" bestFit="1" customWidth="1"/>
    <col min="46" max="46" width="6.7109375" style="0" bestFit="1" customWidth="1"/>
    <col min="47" max="47" width="6.57421875" style="0" customWidth="1"/>
    <col min="48" max="48" width="7.57421875" style="0" bestFit="1" customWidth="1"/>
    <col min="49" max="49" width="5.00390625" style="0" customWidth="1"/>
  </cols>
  <sheetData>
    <row r="1" ht="12.75"/>
    <row r="2" spans="1:2" ht="12.75">
      <c r="A2" s="56" t="s">
        <v>86</v>
      </c>
      <c r="B2" s="55" t="s">
        <v>95</v>
      </c>
    </row>
    <row r="3" ht="12.75"/>
    <row r="4" spans="2:48" ht="12.75">
      <c r="B4" s="4"/>
      <c r="C4" s="95" t="s">
        <v>43</v>
      </c>
      <c r="D4" s="97"/>
      <c r="F4" s="95" t="s">
        <v>98</v>
      </c>
      <c r="G4" s="96"/>
      <c r="H4" s="96"/>
      <c r="I4" s="97"/>
      <c r="K4" s="45" t="s">
        <v>88</v>
      </c>
      <c r="L4" s="15"/>
      <c r="M4" s="16"/>
      <c r="N4" s="6"/>
      <c r="O4" s="7"/>
      <c r="P4" t="s">
        <v>40</v>
      </c>
      <c r="S4" s="45" t="s">
        <v>47</v>
      </c>
      <c r="T4" s="15"/>
      <c r="U4" s="16"/>
      <c r="V4" s="6"/>
      <c r="W4" s="7"/>
      <c r="X4" t="s">
        <v>40</v>
      </c>
      <c r="AA4" s="45" t="s">
        <v>46</v>
      </c>
      <c r="AB4" s="15"/>
      <c r="AC4" s="16"/>
      <c r="AD4" s="6"/>
      <c r="AE4" s="7"/>
      <c r="AF4" t="s">
        <v>40</v>
      </c>
      <c r="AI4" s="45" t="s">
        <v>45</v>
      </c>
      <c r="AJ4" s="15"/>
      <c r="AK4" s="16"/>
      <c r="AL4" s="6"/>
      <c r="AM4" s="7"/>
      <c r="AN4" t="s">
        <v>40</v>
      </c>
      <c r="AQ4" s="45" t="s">
        <v>44</v>
      </c>
      <c r="AR4" s="15"/>
      <c r="AS4" s="16"/>
      <c r="AT4" s="6"/>
      <c r="AU4" s="7"/>
      <c r="AV4" t="s">
        <v>40</v>
      </c>
    </row>
    <row r="5" spans="2:49" ht="13.5" thickBot="1">
      <c r="B5" s="35" t="s">
        <v>5</v>
      </c>
      <c r="C5" s="5" t="s">
        <v>34</v>
      </c>
      <c r="D5" s="7" t="s">
        <v>39</v>
      </c>
      <c r="F5" s="109" t="s">
        <v>9</v>
      </c>
      <c r="G5" s="110"/>
      <c r="H5" s="95" t="s">
        <v>41</v>
      </c>
      <c r="I5" s="97"/>
      <c r="K5" s="17" t="s">
        <v>3</v>
      </c>
      <c r="L5" s="18" t="s">
        <v>4</v>
      </c>
      <c r="M5" s="8" t="s">
        <v>4</v>
      </c>
      <c r="N5" s="8" t="s">
        <v>39</v>
      </c>
      <c r="O5" s="8" t="s">
        <v>9</v>
      </c>
      <c r="P5" s="3" t="s">
        <v>41</v>
      </c>
      <c r="Q5" s="3" t="s">
        <v>9</v>
      </c>
      <c r="S5" s="17" t="s">
        <v>3</v>
      </c>
      <c r="T5" s="18" t="s">
        <v>4</v>
      </c>
      <c r="U5" s="8" t="s">
        <v>4</v>
      </c>
      <c r="V5" s="8" t="s">
        <v>39</v>
      </c>
      <c r="W5" s="8" t="s">
        <v>9</v>
      </c>
      <c r="X5" s="3" t="s">
        <v>41</v>
      </c>
      <c r="Y5" s="3" t="s">
        <v>9</v>
      </c>
      <c r="AA5" s="17" t="s">
        <v>3</v>
      </c>
      <c r="AB5" s="18" t="s">
        <v>4</v>
      </c>
      <c r="AC5" s="8" t="s">
        <v>4</v>
      </c>
      <c r="AD5" s="8" t="s">
        <v>39</v>
      </c>
      <c r="AE5" s="8" t="s">
        <v>9</v>
      </c>
      <c r="AF5" s="3" t="s">
        <v>41</v>
      </c>
      <c r="AG5" s="3" t="s">
        <v>9</v>
      </c>
      <c r="AI5" s="17" t="s">
        <v>3</v>
      </c>
      <c r="AJ5" s="18" t="s">
        <v>4</v>
      </c>
      <c r="AK5" s="8" t="s">
        <v>4</v>
      </c>
      <c r="AL5" s="8" t="s">
        <v>39</v>
      </c>
      <c r="AM5" s="8" t="s">
        <v>9</v>
      </c>
      <c r="AN5" s="3" t="s">
        <v>41</v>
      </c>
      <c r="AO5" s="3" t="s">
        <v>9</v>
      </c>
      <c r="AQ5" s="17" t="s">
        <v>3</v>
      </c>
      <c r="AR5" s="18" t="s">
        <v>4</v>
      </c>
      <c r="AS5" s="8" t="s">
        <v>4</v>
      </c>
      <c r="AT5" s="8" t="s">
        <v>39</v>
      </c>
      <c r="AU5" s="8" t="s">
        <v>9</v>
      </c>
      <c r="AV5" s="3" t="s">
        <v>41</v>
      </c>
      <c r="AW5" s="3" t="s">
        <v>9</v>
      </c>
    </row>
    <row r="6" spans="1:49" ht="13.5" thickTop="1">
      <c r="A6" s="23" t="s">
        <v>16</v>
      </c>
      <c r="B6" s="26" t="s">
        <v>2</v>
      </c>
      <c r="C6" s="28">
        <v>1.017</v>
      </c>
      <c r="D6" s="27">
        <v>1.017</v>
      </c>
      <c r="F6" s="50">
        <f aca="true" t="shared" si="0" ref="F6:F24">AW6+AO6+AG6+Y6+Q6+MIN(AW6,AO6,AG6,Y6,Q6)/100</f>
        <v>7.01</v>
      </c>
      <c r="G6" s="51">
        <f aca="true" t="shared" si="1" ref="G6:G24">RANK(F6,F$6:F$24,1)</f>
        <v>1</v>
      </c>
      <c r="H6" s="42">
        <f>AV6+AN6+AF6+X6+P6+MIN(AV6,AN6,AF6,X6,P6)/100</f>
        <v>7.01</v>
      </c>
      <c r="I6" s="37">
        <f aca="true" t="shared" si="2" ref="I6:I24">RANK(H6,H$6:H$24,1)</f>
        <v>1</v>
      </c>
      <c r="K6" s="19">
        <v>31</v>
      </c>
      <c r="L6" s="20">
        <v>38</v>
      </c>
      <c r="M6" s="9">
        <f aca="true" t="shared" si="3" ref="M6:M24">K6*60+L6</f>
        <v>1898</v>
      </c>
      <c r="N6" s="10">
        <f aca="true" t="shared" si="4" ref="N6:N24">M6/$D6</f>
        <v>1866.2733529990169</v>
      </c>
      <c r="O6" s="11">
        <f aca="true" t="shared" si="5" ref="O6:O24">M6/$C6</f>
        <v>1866.2733529990169</v>
      </c>
      <c r="P6" s="36">
        <f aca="true" t="shared" si="6" ref="P6:P24">RANK(N6,N$6:N$24,1)</f>
        <v>1</v>
      </c>
      <c r="Q6" s="39">
        <f aca="true" t="shared" si="7" ref="Q6:Q24">RANK(O6,O$6:O$24,1)</f>
        <v>1</v>
      </c>
      <c r="S6" s="19">
        <v>29</v>
      </c>
      <c r="T6" s="20">
        <v>13</v>
      </c>
      <c r="U6" s="9">
        <f aca="true" t="shared" si="8" ref="U6:U24">S6*60+T6</f>
        <v>1753</v>
      </c>
      <c r="V6" s="10">
        <f aca="true" t="shared" si="9" ref="V6:V24">U6/$D6</f>
        <v>1723.6971484759097</v>
      </c>
      <c r="W6" s="10">
        <f aca="true" t="shared" si="10" ref="W6:W24">U6/$C6</f>
        <v>1723.6971484759097</v>
      </c>
      <c r="X6" s="36">
        <f aca="true" t="shared" si="11" ref="X6:X24">RANK(V6,V$6:V$24,1)</f>
        <v>1</v>
      </c>
      <c r="Y6" s="39">
        <f aca="true" t="shared" si="12" ref="Y6:Y24">RANK(W6,W$6:W$24,1)</f>
        <v>1</v>
      </c>
      <c r="AA6" s="19">
        <v>23</v>
      </c>
      <c r="AB6" s="20">
        <v>3</v>
      </c>
      <c r="AC6" s="9">
        <f aca="true" t="shared" si="13" ref="AC6:AC24">AA6*60+AB6</f>
        <v>1383</v>
      </c>
      <c r="AD6" s="10">
        <f aca="true" t="shared" si="14" ref="AD6:AD24">AC6/$D6</f>
        <v>1359.882005899705</v>
      </c>
      <c r="AE6" s="10">
        <f aca="true" t="shared" si="15" ref="AE6:AE24">AC6/$C6</f>
        <v>1359.882005899705</v>
      </c>
      <c r="AF6" s="36">
        <f aca="true" t="shared" si="16" ref="AF6:AF24">RANK(AD6,AD$6:AD$24,1)</f>
        <v>3</v>
      </c>
      <c r="AG6" s="39">
        <f aca="true" t="shared" si="17" ref="AG6:AG24">RANK(AE6,AE$6:AE$24,1)</f>
        <v>3</v>
      </c>
      <c r="AI6" s="19">
        <v>22</v>
      </c>
      <c r="AJ6" s="20">
        <v>12</v>
      </c>
      <c r="AK6" s="9">
        <f aca="true" t="shared" si="18" ref="AK6:AK24">AI6*60+AJ6</f>
        <v>1332</v>
      </c>
      <c r="AL6" s="10">
        <f aca="true" t="shared" si="19" ref="AL6:AL24">AK6/$D6</f>
        <v>1309.7345132743365</v>
      </c>
      <c r="AM6" s="10">
        <f aca="true" t="shared" si="20" ref="AM6:AM24">AK6/$C6</f>
        <v>1309.7345132743365</v>
      </c>
      <c r="AN6" s="36">
        <f aca="true" t="shared" si="21" ref="AN6:AN24">RANK(AL6,AL$6:AL$24,1)</f>
        <v>1</v>
      </c>
      <c r="AO6" s="39">
        <f aca="true" t="shared" si="22" ref="AO6:AO24">RANK(AM6,AM$6:AM$24,1)</f>
        <v>1</v>
      </c>
      <c r="AQ6" s="19">
        <v>21</v>
      </c>
      <c r="AR6" s="20">
        <v>28</v>
      </c>
      <c r="AS6" s="9">
        <f aca="true" t="shared" si="23" ref="AS6:AS16">AQ6*60+AR6</f>
        <v>1288</v>
      </c>
      <c r="AT6" s="10">
        <f aca="true" t="shared" si="24" ref="AT6:AT24">AS6/$D6</f>
        <v>1266.4700098328417</v>
      </c>
      <c r="AU6" s="10">
        <f aca="true" t="shared" si="25" ref="AU6:AU24">AS6/$C6</f>
        <v>1266.4700098328417</v>
      </c>
      <c r="AV6" s="36">
        <f aca="true" t="shared" si="26" ref="AV6:AV16">RANK(AT6,AT$6:AT$24,1)</f>
        <v>1</v>
      </c>
      <c r="AW6" s="39">
        <f aca="true" t="shared" si="27" ref="AW6:AW16">RANK(AU6,AU$6:AU$24,1)</f>
        <v>1</v>
      </c>
    </row>
    <row r="7" spans="1:49" ht="12.75">
      <c r="A7" s="24" t="s">
        <v>10</v>
      </c>
      <c r="B7" s="29" t="s">
        <v>17</v>
      </c>
      <c r="C7" s="31">
        <v>1.169</v>
      </c>
      <c r="D7" s="30">
        <v>1.1461</v>
      </c>
      <c r="F7" s="46">
        <f t="shared" si="0"/>
        <v>16.01</v>
      </c>
      <c r="G7" s="48">
        <f t="shared" si="1"/>
        <v>2</v>
      </c>
      <c r="H7" s="42">
        <f>AV7+AN7+AF7+X7+P7+MIN(AV7,AN7,AF7,X7,P7)/100</f>
        <v>19.02</v>
      </c>
      <c r="I7" s="37">
        <f t="shared" si="2"/>
        <v>2</v>
      </c>
      <c r="K7" s="19">
        <v>36</v>
      </c>
      <c r="L7" s="20">
        <v>59</v>
      </c>
      <c r="M7" s="9">
        <f t="shared" si="3"/>
        <v>2219</v>
      </c>
      <c r="N7" s="10">
        <f t="shared" si="4"/>
        <v>1936.1312276415672</v>
      </c>
      <c r="O7" s="11">
        <f t="shared" si="5"/>
        <v>1898.2035928143712</v>
      </c>
      <c r="P7" s="37">
        <f t="shared" si="6"/>
        <v>2</v>
      </c>
      <c r="Q7" s="40">
        <f t="shared" si="7"/>
        <v>2</v>
      </c>
      <c r="S7" s="19">
        <v>34</v>
      </c>
      <c r="T7" s="20">
        <v>45</v>
      </c>
      <c r="U7" s="9">
        <f t="shared" si="8"/>
        <v>2085</v>
      </c>
      <c r="V7" s="10">
        <f t="shared" si="9"/>
        <v>1819.2129831602829</v>
      </c>
      <c r="W7" s="10">
        <f t="shared" si="10"/>
        <v>1783.5757057313942</v>
      </c>
      <c r="X7" s="37">
        <f t="shared" si="11"/>
        <v>5</v>
      </c>
      <c r="Y7" s="40">
        <f t="shared" si="12"/>
        <v>4</v>
      </c>
      <c r="AA7" s="19">
        <v>25</v>
      </c>
      <c r="AB7" s="20">
        <v>54</v>
      </c>
      <c r="AC7" s="9">
        <f t="shared" si="13"/>
        <v>1554</v>
      </c>
      <c r="AD7" s="10">
        <f t="shared" si="14"/>
        <v>1355.9026262978798</v>
      </c>
      <c r="AE7" s="10">
        <f t="shared" si="15"/>
        <v>1329.3413173652693</v>
      </c>
      <c r="AF7" s="37">
        <f t="shared" si="16"/>
        <v>2</v>
      </c>
      <c r="AG7" s="40">
        <f t="shared" si="17"/>
        <v>1</v>
      </c>
      <c r="AI7" s="19">
        <v>27</v>
      </c>
      <c r="AJ7" s="20">
        <v>12</v>
      </c>
      <c r="AK7" s="9">
        <f t="shared" si="18"/>
        <v>1632</v>
      </c>
      <c r="AL7" s="10">
        <f t="shared" si="19"/>
        <v>1423.959514876538</v>
      </c>
      <c r="AM7" s="10">
        <f t="shared" si="20"/>
        <v>1396.0650128314799</v>
      </c>
      <c r="AN7" s="37">
        <f t="shared" si="21"/>
        <v>6</v>
      </c>
      <c r="AO7" s="40">
        <f t="shared" si="22"/>
        <v>5</v>
      </c>
      <c r="AQ7" s="19">
        <v>27</v>
      </c>
      <c r="AR7" s="20">
        <v>31</v>
      </c>
      <c r="AS7" s="9">
        <f t="shared" si="23"/>
        <v>1651</v>
      </c>
      <c r="AT7" s="10">
        <f t="shared" si="24"/>
        <v>1440.537474914929</v>
      </c>
      <c r="AU7" s="10">
        <f t="shared" si="25"/>
        <v>1412.3182207014543</v>
      </c>
      <c r="AV7" s="37">
        <f t="shared" si="26"/>
        <v>4</v>
      </c>
      <c r="AW7" s="40">
        <f t="shared" si="27"/>
        <v>4</v>
      </c>
    </row>
    <row r="8" spans="1:49" ht="12.75">
      <c r="A8" s="24" t="s">
        <v>87</v>
      </c>
      <c r="B8" s="29" t="s">
        <v>18</v>
      </c>
      <c r="C8" s="31">
        <v>1.169</v>
      </c>
      <c r="D8" s="30">
        <v>1.1461</v>
      </c>
      <c r="F8" s="46">
        <f t="shared" si="0"/>
        <v>20.02</v>
      </c>
      <c r="G8" s="48">
        <f t="shared" si="1"/>
        <v>3</v>
      </c>
      <c r="H8" s="42">
        <f>AV8+AN8+AF8+X8+P8+MIN(AV8,AN8,AF8,X8,P8)/100</f>
        <v>20.03</v>
      </c>
      <c r="I8" s="37">
        <f t="shared" si="2"/>
        <v>4</v>
      </c>
      <c r="K8" s="19">
        <v>39</v>
      </c>
      <c r="L8" s="20">
        <v>9</v>
      </c>
      <c r="M8" s="9">
        <f t="shared" si="3"/>
        <v>2349</v>
      </c>
      <c r="N8" s="10">
        <f t="shared" si="4"/>
        <v>2049.559375272664</v>
      </c>
      <c r="O8" s="11">
        <f t="shared" si="5"/>
        <v>2009.4097519247218</v>
      </c>
      <c r="P8" s="37">
        <f t="shared" si="6"/>
        <v>7</v>
      </c>
      <c r="Q8" s="40">
        <f t="shared" si="7"/>
        <v>7</v>
      </c>
      <c r="S8" s="19">
        <v>34</v>
      </c>
      <c r="T8" s="20">
        <v>17</v>
      </c>
      <c r="U8" s="9">
        <f t="shared" si="8"/>
        <v>2057</v>
      </c>
      <c r="V8" s="10">
        <f t="shared" si="9"/>
        <v>1794.7823052089698</v>
      </c>
      <c r="W8" s="10">
        <f t="shared" si="10"/>
        <v>1759.6236099230111</v>
      </c>
      <c r="X8" s="37">
        <f t="shared" si="11"/>
        <v>3</v>
      </c>
      <c r="Y8" s="40">
        <f t="shared" si="12"/>
        <v>2</v>
      </c>
      <c r="AA8" s="19">
        <v>26</v>
      </c>
      <c r="AB8" s="20">
        <v>31</v>
      </c>
      <c r="AC8" s="9">
        <f t="shared" si="13"/>
        <v>1591</v>
      </c>
      <c r="AD8" s="10">
        <f t="shared" si="14"/>
        <v>1388.186022162115</v>
      </c>
      <c r="AE8" s="10">
        <f t="shared" si="15"/>
        <v>1360.9923011120616</v>
      </c>
      <c r="AF8" s="37">
        <f t="shared" si="16"/>
        <v>4</v>
      </c>
      <c r="AG8" s="40">
        <f t="shared" si="17"/>
        <v>4</v>
      </c>
      <c r="AI8" s="19">
        <v>26</v>
      </c>
      <c r="AJ8" s="20">
        <v>32</v>
      </c>
      <c r="AK8" s="9">
        <f t="shared" si="18"/>
        <v>1592</v>
      </c>
      <c r="AL8" s="10">
        <f t="shared" si="19"/>
        <v>1389.058546374662</v>
      </c>
      <c r="AM8" s="10">
        <f t="shared" si="20"/>
        <v>1361.8477331052181</v>
      </c>
      <c r="AN8" s="37">
        <f t="shared" si="21"/>
        <v>3</v>
      </c>
      <c r="AO8" s="40">
        <f t="shared" si="22"/>
        <v>4</v>
      </c>
      <c r="AQ8" s="19">
        <v>27</v>
      </c>
      <c r="AR8" s="20">
        <v>22</v>
      </c>
      <c r="AS8" s="9">
        <f t="shared" si="23"/>
        <v>1642</v>
      </c>
      <c r="AT8" s="10">
        <f t="shared" si="24"/>
        <v>1432.684757002007</v>
      </c>
      <c r="AU8" s="10">
        <f t="shared" si="25"/>
        <v>1404.6193327630453</v>
      </c>
      <c r="AV8" s="37">
        <f t="shared" si="26"/>
        <v>3</v>
      </c>
      <c r="AW8" s="40">
        <f t="shared" si="27"/>
        <v>3</v>
      </c>
    </row>
    <row r="9" spans="1:49" ht="12.75">
      <c r="A9" s="24" t="s">
        <v>11</v>
      </c>
      <c r="B9" s="29" t="s">
        <v>19</v>
      </c>
      <c r="C9" s="31">
        <v>1.146</v>
      </c>
      <c r="D9" s="30">
        <v>1.1461</v>
      </c>
      <c r="F9" s="46">
        <f t="shared" si="0"/>
        <v>25.02</v>
      </c>
      <c r="G9" s="48">
        <f t="shared" si="1"/>
        <v>4</v>
      </c>
      <c r="H9" s="42">
        <f aca="true" t="shared" si="28" ref="H9:H24">AV9+AN9+AF9+X9+P9+MIN(AV9,AN9,AF9,X9,P9)/100</f>
        <v>20.01</v>
      </c>
      <c r="I9" s="37">
        <f t="shared" si="2"/>
        <v>3</v>
      </c>
      <c r="K9" s="19">
        <v>39</v>
      </c>
      <c r="L9" s="20">
        <v>44</v>
      </c>
      <c r="M9" s="9">
        <f t="shared" si="3"/>
        <v>2384</v>
      </c>
      <c r="N9" s="10">
        <f t="shared" si="4"/>
        <v>2080.0977227118055</v>
      </c>
      <c r="O9" s="11">
        <f t="shared" si="5"/>
        <v>2080.279232111693</v>
      </c>
      <c r="P9" s="37">
        <f t="shared" si="6"/>
        <v>9</v>
      </c>
      <c r="Q9" s="40">
        <f t="shared" si="7"/>
        <v>12</v>
      </c>
      <c r="S9" s="19">
        <v>35</v>
      </c>
      <c r="T9" s="20">
        <v>36</v>
      </c>
      <c r="U9" s="9">
        <f t="shared" si="8"/>
        <v>2136</v>
      </c>
      <c r="V9" s="10">
        <f t="shared" si="9"/>
        <v>1863.7117180001746</v>
      </c>
      <c r="W9" s="10">
        <f t="shared" si="10"/>
        <v>1863.8743455497383</v>
      </c>
      <c r="X9" s="37">
        <f t="shared" si="11"/>
        <v>6</v>
      </c>
      <c r="Y9" s="40">
        <f t="shared" si="12"/>
        <v>6</v>
      </c>
      <c r="AA9" s="19">
        <v>25</v>
      </c>
      <c r="AB9" s="20">
        <v>35</v>
      </c>
      <c r="AC9" s="9">
        <f t="shared" si="13"/>
        <v>1535</v>
      </c>
      <c r="AD9" s="10">
        <f t="shared" si="14"/>
        <v>1339.3246662594888</v>
      </c>
      <c r="AE9" s="10">
        <f t="shared" si="15"/>
        <v>1339.4415357766145</v>
      </c>
      <c r="AF9" s="37">
        <f t="shared" si="16"/>
        <v>1</v>
      </c>
      <c r="AG9" s="40">
        <f t="shared" si="17"/>
        <v>2</v>
      </c>
      <c r="AI9" s="19">
        <v>25</v>
      </c>
      <c r="AJ9" s="20">
        <v>38</v>
      </c>
      <c r="AK9" s="9">
        <f t="shared" si="18"/>
        <v>1538</v>
      </c>
      <c r="AL9" s="10">
        <f t="shared" si="19"/>
        <v>1341.9422388971295</v>
      </c>
      <c r="AM9" s="10">
        <f t="shared" si="20"/>
        <v>1342.0593368237348</v>
      </c>
      <c r="AN9" s="37">
        <f t="shared" si="21"/>
        <v>2</v>
      </c>
      <c r="AO9" s="40">
        <f t="shared" si="22"/>
        <v>3</v>
      </c>
      <c r="AQ9" s="19">
        <v>26</v>
      </c>
      <c r="AR9" s="20">
        <v>16</v>
      </c>
      <c r="AS9" s="9">
        <f t="shared" si="23"/>
        <v>1576</v>
      </c>
      <c r="AT9" s="10">
        <f t="shared" si="24"/>
        <v>1375.0981589739117</v>
      </c>
      <c r="AU9" s="10">
        <f t="shared" si="25"/>
        <v>1375.2181500872603</v>
      </c>
      <c r="AV9" s="37">
        <f t="shared" si="26"/>
        <v>2</v>
      </c>
      <c r="AW9" s="40">
        <f t="shared" si="27"/>
        <v>2</v>
      </c>
    </row>
    <row r="10" spans="1:49" ht="12.75">
      <c r="A10" s="24" t="s">
        <v>49</v>
      </c>
      <c r="B10" s="29" t="s">
        <v>1</v>
      </c>
      <c r="C10" s="31">
        <v>1.146</v>
      </c>
      <c r="D10" s="30">
        <v>1.1461</v>
      </c>
      <c r="F10" s="46">
        <f t="shared" si="0"/>
        <v>28.05</v>
      </c>
      <c r="G10" s="48">
        <f t="shared" si="1"/>
        <v>5</v>
      </c>
      <c r="H10" s="42">
        <f t="shared" si="28"/>
        <v>23.04</v>
      </c>
      <c r="I10" s="37">
        <f t="shared" si="2"/>
        <v>5</v>
      </c>
      <c r="K10" s="19">
        <v>38</v>
      </c>
      <c r="L10" s="20">
        <v>15</v>
      </c>
      <c r="M10" s="9">
        <f t="shared" si="3"/>
        <v>2295</v>
      </c>
      <c r="N10" s="10">
        <f t="shared" si="4"/>
        <v>2002.4430677951316</v>
      </c>
      <c r="O10" s="11">
        <f t="shared" si="5"/>
        <v>2002.6178010471206</v>
      </c>
      <c r="P10" s="37">
        <f t="shared" si="6"/>
        <v>5</v>
      </c>
      <c r="Q10" s="40">
        <f t="shared" si="7"/>
        <v>5</v>
      </c>
      <c r="S10" s="19">
        <v>34</v>
      </c>
      <c r="T10" s="20">
        <v>37</v>
      </c>
      <c r="U10" s="9">
        <f t="shared" si="8"/>
        <v>2077</v>
      </c>
      <c r="V10" s="10">
        <f t="shared" si="9"/>
        <v>1812.2327894599077</v>
      </c>
      <c r="W10" s="10">
        <f t="shared" si="10"/>
        <v>1812.39092495637</v>
      </c>
      <c r="X10" s="37">
        <f t="shared" si="11"/>
        <v>4</v>
      </c>
      <c r="Y10" s="40">
        <f t="shared" si="12"/>
        <v>5</v>
      </c>
      <c r="AA10" s="19">
        <v>27</v>
      </c>
      <c r="AB10" s="20">
        <v>11</v>
      </c>
      <c r="AC10" s="9">
        <f t="shared" si="13"/>
        <v>1631</v>
      </c>
      <c r="AD10" s="10">
        <f t="shared" si="14"/>
        <v>1423.086990663991</v>
      </c>
      <c r="AE10" s="10">
        <f t="shared" si="15"/>
        <v>1423.2111692844678</v>
      </c>
      <c r="AF10" s="37">
        <f t="shared" si="16"/>
        <v>5</v>
      </c>
      <c r="AG10" s="40">
        <f t="shared" si="17"/>
        <v>6</v>
      </c>
      <c r="AI10" s="19">
        <v>26</v>
      </c>
      <c r="AJ10" s="20">
        <v>43</v>
      </c>
      <c r="AK10" s="9">
        <f t="shared" si="18"/>
        <v>1603</v>
      </c>
      <c r="AL10" s="10">
        <f t="shared" si="19"/>
        <v>1398.6563127126778</v>
      </c>
      <c r="AM10" s="10">
        <f t="shared" si="20"/>
        <v>1398.778359511344</v>
      </c>
      <c r="AN10" s="37">
        <f t="shared" si="21"/>
        <v>4</v>
      </c>
      <c r="AO10" s="40">
        <f t="shared" si="22"/>
        <v>6</v>
      </c>
      <c r="AQ10" s="19">
        <v>27</v>
      </c>
      <c r="AR10" s="20">
        <v>36</v>
      </c>
      <c r="AS10" s="9">
        <f t="shared" si="23"/>
        <v>1656</v>
      </c>
      <c r="AT10" s="10">
        <f t="shared" si="24"/>
        <v>1444.9000959776636</v>
      </c>
      <c r="AU10" s="10">
        <f t="shared" si="25"/>
        <v>1445.0261780104713</v>
      </c>
      <c r="AV10" s="37">
        <f t="shared" si="26"/>
        <v>5</v>
      </c>
      <c r="AW10" s="40">
        <f t="shared" si="27"/>
        <v>6</v>
      </c>
    </row>
    <row r="11" spans="1:49" ht="12.75">
      <c r="A11" s="24" t="s">
        <v>50</v>
      </c>
      <c r="B11" s="29" t="s">
        <v>20</v>
      </c>
      <c r="C11" s="31">
        <v>1.215</v>
      </c>
      <c r="D11" s="30">
        <v>1.1461</v>
      </c>
      <c r="F11" s="46">
        <f t="shared" si="0"/>
        <v>36.02</v>
      </c>
      <c r="G11" s="48">
        <f t="shared" si="1"/>
        <v>6</v>
      </c>
      <c r="H11" s="42">
        <f t="shared" si="28"/>
        <v>47.05</v>
      </c>
      <c r="I11" s="37">
        <f t="shared" si="2"/>
        <v>8</v>
      </c>
      <c r="K11" s="19">
        <v>41</v>
      </c>
      <c r="L11" s="20">
        <v>30</v>
      </c>
      <c r="M11" s="9">
        <f t="shared" si="3"/>
        <v>2490</v>
      </c>
      <c r="N11" s="10">
        <f t="shared" si="4"/>
        <v>2172.5852892417765</v>
      </c>
      <c r="O11" s="11">
        <f t="shared" si="5"/>
        <v>2049.3827160493825</v>
      </c>
      <c r="P11" s="37">
        <f t="shared" si="6"/>
        <v>14</v>
      </c>
      <c r="Q11" s="40">
        <f t="shared" si="7"/>
        <v>11</v>
      </c>
      <c r="S11" s="19">
        <v>38</v>
      </c>
      <c r="T11" s="20">
        <v>34</v>
      </c>
      <c r="U11" s="9">
        <f t="shared" si="8"/>
        <v>2314</v>
      </c>
      <c r="V11" s="10">
        <f t="shared" si="9"/>
        <v>2019.0210278335226</v>
      </c>
      <c r="W11" s="10">
        <f t="shared" si="10"/>
        <v>1904.5267489711932</v>
      </c>
      <c r="X11" s="37">
        <f t="shared" si="11"/>
        <v>13</v>
      </c>
      <c r="Y11" s="40">
        <f t="shared" si="12"/>
        <v>10</v>
      </c>
      <c r="AA11" s="19">
        <v>27</v>
      </c>
      <c r="AB11" s="20">
        <v>54</v>
      </c>
      <c r="AC11" s="9">
        <f t="shared" si="13"/>
        <v>1674</v>
      </c>
      <c r="AD11" s="10">
        <f t="shared" si="14"/>
        <v>1460.6055318035076</v>
      </c>
      <c r="AE11" s="10">
        <f t="shared" si="15"/>
        <v>1377.7777777777776</v>
      </c>
      <c r="AF11" s="37">
        <f t="shared" si="16"/>
        <v>6</v>
      </c>
      <c r="AG11" s="40">
        <f t="shared" si="17"/>
        <v>5</v>
      </c>
      <c r="AI11" s="19">
        <v>26</v>
      </c>
      <c r="AJ11" s="20">
        <v>58</v>
      </c>
      <c r="AK11" s="9">
        <f t="shared" si="18"/>
        <v>1618</v>
      </c>
      <c r="AL11" s="10">
        <f t="shared" si="19"/>
        <v>1411.7441759008814</v>
      </c>
      <c r="AM11" s="10">
        <f t="shared" si="20"/>
        <v>1331.6872427983537</v>
      </c>
      <c r="AN11" s="37">
        <f t="shared" si="21"/>
        <v>5</v>
      </c>
      <c r="AO11" s="40">
        <f t="shared" si="22"/>
        <v>2</v>
      </c>
      <c r="AQ11" s="19">
        <v>29</v>
      </c>
      <c r="AR11" s="20">
        <v>47</v>
      </c>
      <c r="AS11" s="9">
        <f t="shared" si="23"/>
        <v>1787</v>
      </c>
      <c r="AT11" s="10">
        <f t="shared" si="24"/>
        <v>1559.2007678213072</v>
      </c>
      <c r="AU11" s="10">
        <f t="shared" si="25"/>
        <v>1470.781893004115</v>
      </c>
      <c r="AV11" s="37">
        <f t="shared" si="26"/>
        <v>9</v>
      </c>
      <c r="AW11" s="40">
        <f t="shared" si="27"/>
        <v>8</v>
      </c>
    </row>
    <row r="12" spans="1:49" ht="12.75">
      <c r="A12" s="24" t="s">
        <v>12</v>
      </c>
      <c r="B12" s="29" t="s">
        <v>21</v>
      </c>
      <c r="C12" s="31">
        <v>1.18</v>
      </c>
      <c r="D12" s="30">
        <v>1.1461</v>
      </c>
      <c r="F12" s="46">
        <f t="shared" si="0"/>
        <v>38.05</v>
      </c>
      <c r="G12" s="48">
        <f t="shared" si="1"/>
        <v>7</v>
      </c>
      <c r="H12" s="42">
        <f t="shared" si="28"/>
        <v>42.06</v>
      </c>
      <c r="I12" s="37">
        <f t="shared" si="2"/>
        <v>7</v>
      </c>
      <c r="K12" s="19">
        <v>39</v>
      </c>
      <c r="L12" s="20">
        <v>26</v>
      </c>
      <c r="M12" s="9">
        <f t="shared" si="3"/>
        <v>2366</v>
      </c>
      <c r="N12" s="10">
        <f t="shared" si="4"/>
        <v>2064.3922868859613</v>
      </c>
      <c r="O12" s="11">
        <f t="shared" si="5"/>
        <v>2005.084745762712</v>
      </c>
      <c r="P12" s="37">
        <f t="shared" si="6"/>
        <v>8</v>
      </c>
      <c r="Q12" s="40">
        <f t="shared" si="7"/>
        <v>6</v>
      </c>
      <c r="S12" s="19">
        <v>36</v>
      </c>
      <c r="T12" s="20">
        <v>55</v>
      </c>
      <c r="U12" s="9">
        <f t="shared" si="8"/>
        <v>2215</v>
      </c>
      <c r="V12" s="10">
        <f t="shared" si="9"/>
        <v>1932.6411307913797</v>
      </c>
      <c r="W12" s="10">
        <f t="shared" si="10"/>
        <v>1877.1186440677968</v>
      </c>
      <c r="X12" s="37">
        <f t="shared" si="11"/>
        <v>7</v>
      </c>
      <c r="Y12" s="40">
        <f t="shared" si="12"/>
        <v>7</v>
      </c>
      <c r="AA12" s="19">
        <v>28</v>
      </c>
      <c r="AB12" s="20">
        <v>35</v>
      </c>
      <c r="AC12" s="9">
        <f t="shared" si="13"/>
        <v>1715</v>
      </c>
      <c r="AD12" s="10">
        <f t="shared" si="14"/>
        <v>1496.3790245179305</v>
      </c>
      <c r="AE12" s="10">
        <f t="shared" si="15"/>
        <v>1453.3898305084747</v>
      </c>
      <c r="AF12" s="37">
        <f t="shared" si="16"/>
        <v>10</v>
      </c>
      <c r="AG12" s="40">
        <f t="shared" si="17"/>
        <v>9</v>
      </c>
      <c r="AI12" s="19">
        <v>29</v>
      </c>
      <c r="AJ12" s="20">
        <v>50</v>
      </c>
      <c r="AK12" s="9">
        <f t="shared" si="18"/>
        <v>1790</v>
      </c>
      <c r="AL12" s="10">
        <f t="shared" si="19"/>
        <v>1561.818340458948</v>
      </c>
      <c r="AM12" s="10">
        <f t="shared" si="20"/>
        <v>1516.949152542373</v>
      </c>
      <c r="AN12" s="37">
        <f t="shared" si="21"/>
        <v>11</v>
      </c>
      <c r="AO12" s="40">
        <f t="shared" si="22"/>
        <v>11</v>
      </c>
      <c r="AQ12" s="19">
        <v>27</v>
      </c>
      <c r="AR12" s="20">
        <v>49</v>
      </c>
      <c r="AS12" s="9">
        <f t="shared" si="23"/>
        <v>1669</v>
      </c>
      <c r="AT12" s="10">
        <f t="shared" si="24"/>
        <v>1456.2429107407731</v>
      </c>
      <c r="AU12" s="10">
        <f t="shared" si="25"/>
        <v>1414.406779661017</v>
      </c>
      <c r="AV12" s="37">
        <f t="shared" si="26"/>
        <v>6</v>
      </c>
      <c r="AW12" s="40">
        <f t="shared" si="27"/>
        <v>5</v>
      </c>
    </row>
    <row r="13" spans="1:49" ht="12.75">
      <c r="A13" s="24" t="s">
        <v>14</v>
      </c>
      <c r="B13" s="29" t="s">
        <v>22</v>
      </c>
      <c r="C13" s="31">
        <v>1.146</v>
      </c>
      <c r="D13" s="30">
        <v>1.1461</v>
      </c>
      <c r="F13" s="46">
        <f t="shared" si="0"/>
        <v>48.03</v>
      </c>
      <c r="G13" s="48">
        <f t="shared" si="1"/>
        <v>8</v>
      </c>
      <c r="H13" s="42">
        <f t="shared" si="28"/>
        <v>33.02</v>
      </c>
      <c r="I13" s="37">
        <f t="shared" si="2"/>
        <v>6</v>
      </c>
      <c r="K13" s="19">
        <v>40</v>
      </c>
      <c r="L13" s="20">
        <v>29</v>
      </c>
      <c r="M13" s="9">
        <f t="shared" si="3"/>
        <v>2429</v>
      </c>
      <c r="N13" s="10">
        <f t="shared" si="4"/>
        <v>2119.361312276416</v>
      </c>
      <c r="O13" s="11">
        <f t="shared" si="5"/>
        <v>2119.5462478184995</v>
      </c>
      <c r="P13" s="37">
        <f t="shared" si="6"/>
        <v>10</v>
      </c>
      <c r="Q13" s="40">
        <f t="shared" si="7"/>
        <v>16</v>
      </c>
      <c r="S13" s="19">
        <v>33</v>
      </c>
      <c r="T13" s="20">
        <v>53</v>
      </c>
      <c r="U13" s="9">
        <f t="shared" si="8"/>
        <v>2033</v>
      </c>
      <c r="V13" s="10">
        <f t="shared" si="9"/>
        <v>1773.8417241078441</v>
      </c>
      <c r="W13" s="10">
        <f t="shared" si="10"/>
        <v>1773.996509598604</v>
      </c>
      <c r="X13" s="37">
        <f t="shared" si="11"/>
        <v>2</v>
      </c>
      <c r="Y13" s="40">
        <f t="shared" si="12"/>
        <v>3</v>
      </c>
      <c r="AA13" s="19">
        <v>27</v>
      </c>
      <c r="AB13" s="20">
        <v>54</v>
      </c>
      <c r="AC13" s="9">
        <f t="shared" si="13"/>
        <v>1674</v>
      </c>
      <c r="AD13" s="10">
        <f t="shared" si="14"/>
        <v>1460.6055318035076</v>
      </c>
      <c r="AE13" s="10">
        <f t="shared" si="15"/>
        <v>1460.7329842931938</v>
      </c>
      <c r="AF13" s="37">
        <f t="shared" si="16"/>
        <v>6</v>
      </c>
      <c r="AG13" s="40">
        <f t="shared" si="17"/>
        <v>11</v>
      </c>
      <c r="AI13" s="19">
        <v>27</v>
      </c>
      <c r="AJ13" s="20">
        <v>57</v>
      </c>
      <c r="AK13" s="9">
        <f t="shared" si="18"/>
        <v>1677</v>
      </c>
      <c r="AL13" s="10">
        <f t="shared" si="19"/>
        <v>1463.2231044411483</v>
      </c>
      <c r="AM13" s="10">
        <f t="shared" si="20"/>
        <v>1463.3507853403144</v>
      </c>
      <c r="AN13" s="37">
        <f t="shared" si="21"/>
        <v>8</v>
      </c>
      <c r="AO13" s="40">
        <f t="shared" si="22"/>
        <v>9</v>
      </c>
      <c r="AQ13" s="19">
        <v>29</v>
      </c>
      <c r="AR13" s="20">
        <v>15</v>
      </c>
      <c r="AS13" s="9">
        <f t="shared" si="23"/>
        <v>1755</v>
      </c>
      <c r="AT13" s="10">
        <f t="shared" si="24"/>
        <v>1531.2799930198064</v>
      </c>
      <c r="AU13" s="10">
        <f t="shared" si="25"/>
        <v>1531.4136125654452</v>
      </c>
      <c r="AV13" s="37">
        <f t="shared" si="26"/>
        <v>7</v>
      </c>
      <c r="AW13" s="40">
        <f t="shared" si="27"/>
        <v>9</v>
      </c>
    </row>
    <row r="14" spans="1:49" ht="12.75">
      <c r="A14" s="24" t="s">
        <v>85</v>
      </c>
      <c r="B14" s="29" t="s">
        <v>23</v>
      </c>
      <c r="C14" s="31">
        <v>1.215</v>
      </c>
      <c r="D14" s="30">
        <v>1.1461</v>
      </c>
      <c r="F14" s="46">
        <f t="shared" si="0"/>
        <v>48.07</v>
      </c>
      <c r="G14" s="48">
        <f t="shared" si="1"/>
        <v>9</v>
      </c>
      <c r="H14" s="42">
        <f t="shared" si="28"/>
        <v>62.09</v>
      </c>
      <c r="I14" s="37">
        <f t="shared" si="2"/>
        <v>14</v>
      </c>
      <c r="K14" s="19">
        <v>41</v>
      </c>
      <c r="L14" s="20">
        <v>17</v>
      </c>
      <c r="M14" s="9">
        <f t="shared" si="3"/>
        <v>2477</v>
      </c>
      <c r="N14" s="10">
        <f t="shared" si="4"/>
        <v>2161.242474478667</v>
      </c>
      <c r="O14" s="11">
        <f t="shared" si="5"/>
        <v>2038.6831275720162</v>
      </c>
      <c r="P14" s="37">
        <f t="shared" si="6"/>
        <v>12</v>
      </c>
      <c r="Q14" s="40">
        <f t="shared" si="7"/>
        <v>9</v>
      </c>
      <c r="S14" s="19">
        <v>39</v>
      </c>
      <c r="T14" s="20">
        <v>5</v>
      </c>
      <c r="U14" s="9">
        <f t="shared" si="8"/>
        <v>2345</v>
      </c>
      <c r="V14" s="10">
        <f t="shared" si="9"/>
        <v>2046.0692784224764</v>
      </c>
      <c r="W14" s="10">
        <f t="shared" si="10"/>
        <v>1930.0411522633744</v>
      </c>
      <c r="X14" s="37">
        <f t="shared" si="11"/>
        <v>16</v>
      </c>
      <c r="Y14" s="40">
        <f t="shared" si="12"/>
        <v>12</v>
      </c>
      <c r="AA14" s="19">
        <v>29</v>
      </c>
      <c r="AB14" s="20">
        <v>34</v>
      </c>
      <c r="AC14" s="9">
        <f t="shared" si="13"/>
        <v>1774</v>
      </c>
      <c r="AD14" s="10">
        <f t="shared" si="14"/>
        <v>1547.8579530581976</v>
      </c>
      <c r="AE14" s="10">
        <f t="shared" si="15"/>
        <v>1460.0823045267489</v>
      </c>
      <c r="AF14" s="37">
        <f t="shared" si="16"/>
        <v>14</v>
      </c>
      <c r="AG14" s="40">
        <f t="shared" si="17"/>
        <v>10</v>
      </c>
      <c r="AI14" s="19">
        <v>29</v>
      </c>
      <c r="AJ14" s="20">
        <v>10</v>
      </c>
      <c r="AK14" s="9">
        <f t="shared" si="18"/>
        <v>1750</v>
      </c>
      <c r="AL14" s="10">
        <f t="shared" si="19"/>
        <v>1526.917371957072</v>
      </c>
      <c r="AM14" s="10">
        <f t="shared" si="20"/>
        <v>1440.3292181069958</v>
      </c>
      <c r="AN14" s="37">
        <f t="shared" si="21"/>
        <v>9</v>
      </c>
      <c r="AO14" s="40">
        <f t="shared" si="22"/>
        <v>7</v>
      </c>
      <c r="AQ14" s="19">
        <v>31</v>
      </c>
      <c r="AR14" s="20">
        <v>21</v>
      </c>
      <c r="AS14" s="9">
        <f t="shared" si="23"/>
        <v>1881</v>
      </c>
      <c r="AT14" s="10">
        <f t="shared" si="24"/>
        <v>1641.2180438007156</v>
      </c>
      <c r="AU14" s="10">
        <f t="shared" si="25"/>
        <v>1548.148148148148</v>
      </c>
      <c r="AV14" s="37">
        <f t="shared" si="26"/>
        <v>11</v>
      </c>
      <c r="AW14" s="40">
        <f t="shared" si="27"/>
        <v>10</v>
      </c>
    </row>
    <row r="15" spans="1:49" ht="12.75">
      <c r="A15" s="24" t="s">
        <v>51</v>
      </c>
      <c r="B15" s="29" t="s">
        <v>24</v>
      </c>
      <c r="C15" s="31">
        <v>1.215</v>
      </c>
      <c r="D15" s="30">
        <v>1.1461</v>
      </c>
      <c r="F15" s="46">
        <f t="shared" si="0"/>
        <v>50.07</v>
      </c>
      <c r="G15" s="48">
        <f t="shared" si="1"/>
        <v>10</v>
      </c>
      <c r="H15" s="42">
        <f t="shared" si="28"/>
        <v>61.08</v>
      </c>
      <c r="I15" s="37">
        <f t="shared" si="2"/>
        <v>13</v>
      </c>
      <c r="K15" s="19">
        <v>42</v>
      </c>
      <c r="L15" s="20">
        <v>44</v>
      </c>
      <c r="M15" s="9">
        <f t="shared" si="3"/>
        <v>2564</v>
      </c>
      <c r="N15" s="10">
        <f t="shared" si="4"/>
        <v>2237.152080970247</v>
      </c>
      <c r="O15" s="11">
        <f t="shared" si="5"/>
        <v>2110.288065843621</v>
      </c>
      <c r="P15" s="37">
        <f t="shared" si="6"/>
        <v>18</v>
      </c>
      <c r="Q15" s="40">
        <f t="shared" si="7"/>
        <v>15</v>
      </c>
      <c r="S15" s="19">
        <v>38</v>
      </c>
      <c r="T15" s="20">
        <v>30</v>
      </c>
      <c r="U15" s="9">
        <f t="shared" si="8"/>
        <v>2310</v>
      </c>
      <c r="V15" s="10">
        <f t="shared" si="9"/>
        <v>2015.5309309833349</v>
      </c>
      <c r="W15" s="10">
        <f t="shared" si="10"/>
        <v>1901.2345679012344</v>
      </c>
      <c r="X15" s="37">
        <f t="shared" si="11"/>
        <v>11</v>
      </c>
      <c r="Y15" s="40">
        <f t="shared" si="12"/>
        <v>9</v>
      </c>
      <c r="AA15" s="19">
        <v>28</v>
      </c>
      <c r="AB15" s="20">
        <v>52</v>
      </c>
      <c r="AC15" s="9">
        <f t="shared" si="13"/>
        <v>1732</v>
      </c>
      <c r="AD15" s="10">
        <f t="shared" si="14"/>
        <v>1511.2119361312277</v>
      </c>
      <c r="AE15" s="10">
        <f t="shared" si="15"/>
        <v>1425.514403292181</v>
      </c>
      <c r="AF15" s="37">
        <f t="shared" si="16"/>
        <v>11</v>
      </c>
      <c r="AG15" s="40">
        <f t="shared" si="17"/>
        <v>7</v>
      </c>
      <c r="AI15" s="19">
        <v>30</v>
      </c>
      <c r="AJ15" s="20">
        <v>56</v>
      </c>
      <c r="AK15" s="9">
        <f t="shared" si="18"/>
        <v>1856</v>
      </c>
      <c r="AL15" s="10">
        <f t="shared" si="19"/>
        <v>1619.4049384870432</v>
      </c>
      <c r="AM15" s="10">
        <f t="shared" si="20"/>
        <v>1527.5720164609052</v>
      </c>
      <c r="AN15" s="37">
        <f t="shared" si="21"/>
        <v>13</v>
      </c>
      <c r="AO15" s="40">
        <f t="shared" si="22"/>
        <v>12</v>
      </c>
      <c r="AQ15" s="19">
        <v>29</v>
      </c>
      <c r="AR15" s="20">
        <v>22</v>
      </c>
      <c r="AS15" s="9">
        <f t="shared" si="23"/>
        <v>1762</v>
      </c>
      <c r="AT15" s="10">
        <f t="shared" si="24"/>
        <v>1537.3876625076348</v>
      </c>
      <c r="AU15" s="10">
        <f t="shared" si="25"/>
        <v>1450.2057613168724</v>
      </c>
      <c r="AV15" s="37">
        <f t="shared" si="26"/>
        <v>8</v>
      </c>
      <c r="AW15" s="40">
        <f t="shared" si="27"/>
        <v>7</v>
      </c>
    </row>
    <row r="16" spans="1:49" ht="12.75">
      <c r="A16" s="24" t="s">
        <v>38</v>
      </c>
      <c r="B16" s="29" t="s">
        <v>25</v>
      </c>
      <c r="C16" s="31">
        <v>1.192</v>
      </c>
      <c r="D16" s="30">
        <v>1.1461</v>
      </c>
      <c r="F16" s="46">
        <f t="shared" si="0"/>
        <v>58.03</v>
      </c>
      <c r="G16" s="48">
        <f t="shared" si="1"/>
        <v>11</v>
      </c>
      <c r="H16" s="42">
        <f t="shared" si="28"/>
        <v>58.04</v>
      </c>
      <c r="I16" s="37">
        <f t="shared" si="2"/>
        <v>12</v>
      </c>
      <c r="K16" s="19">
        <v>38</v>
      </c>
      <c r="L16" s="20">
        <v>13</v>
      </c>
      <c r="M16" s="9">
        <f t="shared" si="3"/>
        <v>2293</v>
      </c>
      <c r="N16" s="10">
        <f t="shared" si="4"/>
        <v>2000.6980193700376</v>
      </c>
      <c r="O16" s="11">
        <f t="shared" si="5"/>
        <v>1923.6577181208054</v>
      </c>
      <c r="P16" s="37">
        <f t="shared" si="6"/>
        <v>4</v>
      </c>
      <c r="Q16" s="40">
        <f t="shared" si="7"/>
        <v>3</v>
      </c>
      <c r="S16" s="19">
        <v>38</v>
      </c>
      <c r="T16" s="20">
        <v>0</v>
      </c>
      <c r="U16" s="9">
        <f t="shared" si="8"/>
        <v>2280</v>
      </c>
      <c r="V16" s="10">
        <f t="shared" si="9"/>
        <v>1989.355204606928</v>
      </c>
      <c r="W16" s="10">
        <f t="shared" si="10"/>
        <v>1912.751677852349</v>
      </c>
      <c r="X16" s="37">
        <f t="shared" si="11"/>
        <v>10</v>
      </c>
      <c r="Y16" s="40">
        <f t="shared" si="12"/>
        <v>11</v>
      </c>
      <c r="AA16" s="19">
        <v>32</v>
      </c>
      <c r="AB16" s="20">
        <v>39</v>
      </c>
      <c r="AC16" s="9">
        <f t="shared" si="13"/>
        <v>1959</v>
      </c>
      <c r="AD16" s="10">
        <f t="shared" si="14"/>
        <v>1709.2749323793737</v>
      </c>
      <c r="AE16" s="10">
        <f t="shared" si="15"/>
        <v>1643.4563758389263</v>
      </c>
      <c r="AF16" s="37">
        <f t="shared" si="16"/>
        <v>16</v>
      </c>
      <c r="AG16" s="40">
        <f t="shared" si="17"/>
        <v>16</v>
      </c>
      <c r="AI16" s="19">
        <v>32</v>
      </c>
      <c r="AJ16" s="20">
        <v>39</v>
      </c>
      <c r="AK16" s="9">
        <f t="shared" si="18"/>
        <v>1959</v>
      </c>
      <c r="AL16" s="10">
        <f t="shared" si="19"/>
        <v>1709.2749323793737</v>
      </c>
      <c r="AM16" s="10">
        <f t="shared" si="20"/>
        <v>1643.4563758389263</v>
      </c>
      <c r="AN16" s="37">
        <f t="shared" si="21"/>
        <v>16</v>
      </c>
      <c r="AO16" s="40">
        <f t="shared" si="22"/>
        <v>16</v>
      </c>
      <c r="AQ16" s="19">
        <v>32</v>
      </c>
      <c r="AR16" s="20">
        <v>8</v>
      </c>
      <c r="AS16" s="9">
        <f t="shared" si="23"/>
        <v>1928</v>
      </c>
      <c r="AT16" s="10">
        <f t="shared" si="24"/>
        <v>1682.22668179042</v>
      </c>
      <c r="AU16" s="10">
        <f t="shared" si="25"/>
        <v>1617.4496644295302</v>
      </c>
      <c r="AV16" s="37">
        <f t="shared" si="26"/>
        <v>12</v>
      </c>
      <c r="AW16" s="40">
        <f t="shared" si="27"/>
        <v>12</v>
      </c>
    </row>
    <row r="17" spans="1:49" ht="12.75">
      <c r="A17" s="24" t="s">
        <v>37</v>
      </c>
      <c r="B17" s="29" t="s">
        <v>27</v>
      </c>
      <c r="C17" s="31">
        <v>1.169</v>
      </c>
      <c r="D17" s="30">
        <v>1.1461</v>
      </c>
      <c r="F17" s="46">
        <f t="shared" si="0"/>
        <v>63.04</v>
      </c>
      <c r="G17" s="48">
        <f t="shared" si="1"/>
        <v>12</v>
      </c>
      <c r="H17" s="42">
        <f t="shared" si="28"/>
        <v>58.03</v>
      </c>
      <c r="I17" s="37">
        <f t="shared" si="2"/>
        <v>11</v>
      </c>
      <c r="K17" s="19">
        <v>37</v>
      </c>
      <c r="L17" s="20">
        <v>55</v>
      </c>
      <c r="M17" s="9">
        <f t="shared" si="3"/>
        <v>2275</v>
      </c>
      <c r="N17" s="10">
        <f t="shared" si="4"/>
        <v>1984.9925835441936</v>
      </c>
      <c r="O17" s="11">
        <f t="shared" si="5"/>
        <v>1946.1077844311376</v>
      </c>
      <c r="P17" s="37">
        <f t="shared" si="6"/>
        <v>3</v>
      </c>
      <c r="Q17" s="40">
        <f t="shared" si="7"/>
        <v>4</v>
      </c>
      <c r="S17" s="19">
        <v>38</v>
      </c>
      <c r="T17" s="20">
        <v>44</v>
      </c>
      <c r="U17" s="9">
        <f t="shared" si="8"/>
        <v>2324</v>
      </c>
      <c r="V17" s="10">
        <f t="shared" si="9"/>
        <v>2027.7462699589914</v>
      </c>
      <c r="W17" s="10">
        <f t="shared" si="10"/>
        <v>1988.0239520958082</v>
      </c>
      <c r="X17" s="37">
        <f t="shared" si="11"/>
        <v>14</v>
      </c>
      <c r="Y17" s="40">
        <f t="shared" si="12"/>
        <v>16</v>
      </c>
      <c r="AA17" s="19">
        <v>29</v>
      </c>
      <c r="AB17" s="20">
        <v>9</v>
      </c>
      <c r="AC17" s="9">
        <f t="shared" si="13"/>
        <v>1749</v>
      </c>
      <c r="AD17" s="10">
        <f t="shared" si="14"/>
        <v>1526.044847744525</v>
      </c>
      <c r="AE17" s="10">
        <f t="shared" si="15"/>
        <v>1496.1505560307955</v>
      </c>
      <c r="AF17" s="37">
        <f t="shared" si="16"/>
        <v>12</v>
      </c>
      <c r="AG17" s="40">
        <f t="shared" si="17"/>
        <v>14</v>
      </c>
      <c r="AI17" s="19">
        <v>29</v>
      </c>
      <c r="AJ17" s="20">
        <v>30</v>
      </c>
      <c r="AK17" s="9">
        <f t="shared" si="18"/>
        <v>1770</v>
      </c>
      <c r="AL17" s="10">
        <f t="shared" si="19"/>
        <v>1544.36785620801</v>
      </c>
      <c r="AM17" s="10">
        <f t="shared" si="20"/>
        <v>1514.1146278870829</v>
      </c>
      <c r="AN17" s="37">
        <f t="shared" si="21"/>
        <v>10</v>
      </c>
      <c r="AO17" s="40">
        <f t="shared" si="22"/>
        <v>10</v>
      </c>
      <c r="AQ17" s="19" t="s">
        <v>7</v>
      </c>
      <c r="AR17" s="20"/>
      <c r="AS17" s="9">
        <v>9999</v>
      </c>
      <c r="AT17" s="10">
        <f t="shared" si="24"/>
        <v>8724.369601256436</v>
      </c>
      <c r="AU17" s="10">
        <f t="shared" si="25"/>
        <v>8553.464499572283</v>
      </c>
      <c r="AV17" s="37">
        <v>19</v>
      </c>
      <c r="AW17" s="40">
        <v>19</v>
      </c>
    </row>
    <row r="18" spans="1:49" ht="12.75">
      <c r="A18" s="24" t="s">
        <v>36</v>
      </c>
      <c r="B18" s="29" t="s">
        <v>28</v>
      </c>
      <c r="C18" s="31">
        <v>1.169</v>
      </c>
      <c r="D18" s="30">
        <v>1.1461</v>
      </c>
      <c r="F18" s="46">
        <f t="shared" si="0"/>
        <v>63.08</v>
      </c>
      <c r="G18" s="48">
        <f t="shared" si="1"/>
        <v>13</v>
      </c>
      <c r="H18" s="42">
        <f t="shared" si="28"/>
        <v>57.09</v>
      </c>
      <c r="I18" s="37">
        <f t="shared" si="2"/>
        <v>10</v>
      </c>
      <c r="K18" s="19">
        <v>42</v>
      </c>
      <c r="L18" s="20">
        <v>19</v>
      </c>
      <c r="M18" s="9">
        <f t="shared" si="3"/>
        <v>2539</v>
      </c>
      <c r="N18" s="10">
        <f t="shared" si="4"/>
        <v>2215.338975656575</v>
      </c>
      <c r="O18" s="11">
        <f t="shared" si="5"/>
        <v>2171.941830624465</v>
      </c>
      <c r="P18" s="37">
        <f t="shared" si="6"/>
        <v>17</v>
      </c>
      <c r="Q18" s="40">
        <f t="shared" si="7"/>
        <v>18</v>
      </c>
      <c r="S18" s="19">
        <v>37</v>
      </c>
      <c r="T18" s="20">
        <v>43</v>
      </c>
      <c r="U18" s="9">
        <f t="shared" si="8"/>
        <v>2263</v>
      </c>
      <c r="V18" s="10">
        <f t="shared" si="9"/>
        <v>1974.5222929936308</v>
      </c>
      <c r="W18" s="10">
        <f t="shared" si="10"/>
        <v>1935.8426005132592</v>
      </c>
      <c r="X18" s="37">
        <f t="shared" si="11"/>
        <v>9</v>
      </c>
      <c r="Y18" s="40">
        <f t="shared" si="12"/>
        <v>13</v>
      </c>
      <c r="AA18" s="19">
        <v>28</v>
      </c>
      <c r="AB18" s="20">
        <v>8</v>
      </c>
      <c r="AC18" s="9">
        <f t="shared" si="13"/>
        <v>1688</v>
      </c>
      <c r="AD18" s="10">
        <f t="shared" si="14"/>
        <v>1472.8208707791644</v>
      </c>
      <c r="AE18" s="10">
        <f t="shared" si="15"/>
        <v>1443.9692044482463</v>
      </c>
      <c r="AF18" s="37">
        <f t="shared" si="16"/>
        <v>9</v>
      </c>
      <c r="AG18" s="40">
        <f t="shared" si="17"/>
        <v>8</v>
      </c>
      <c r="AI18" s="19">
        <v>30</v>
      </c>
      <c r="AJ18" s="20">
        <v>15</v>
      </c>
      <c r="AK18" s="9">
        <f t="shared" si="18"/>
        <v>1815</v>
      </c>
      <c r="AL18" s="10">
        <f t="shared" si="19"/>
        <v>1583.6314457726203</v>
      </c>
      <c r="AM18" s="10">
        <f t="shared" si="20"/>
        <v>1552.6090675791274</v>
      </c>
      <c r="AN18" s="37">
        <f t="shared" si="21"/>
        <v>12</v>
      </c>
      <c r="AO18" s="40">
        <f t="shared" si="22"/>
        <v>13</v>
      </c>
      <c r="AQ18" s="19">
        <v>30</v>
      </c>
      <c r="AR18" s="20">
        <v>26</v>
      </c>
      <c r="AS18" s="9">
        <f>AQ18*60+AR18</f>
        <v>1826</v>
      </c>
      <c r="AT18" s="10">
        <f t="shared" si="24"/>
        <v>1593.2292121106361</v>
      </c>
      <c r="AU18" s="10">
        <f t="shared" si="25"/>
        <v>1562.0188195038495</v>
      </c>
      <c r="AV18" s="37">
        <f>RANK(AT18,AT$6:AT$24,1)</f>
        <v>10</v>
      </c>
      <c r="AW18" s="40">
        <f>RANK(AU18,AU$6:AU$24,1)</f>
        <v>11</v>
      </c>
    </row>
    <row r="19" spans="1:49" ht="12.75">
      <c r="A19" s="24" t="s">
        <v>13</v>
      </c>
      <c r="B19" s="29" t="s">
        <v>26</v>
      </c>
      <c r="C19" s="31">
        <v>1.146</v>
      </c>
      <c r="D19" s="30">
        <v>1.1461</v>
      </c>
      <c r="F19" s="46">
        <f t="shared" si="0"/>
        <v>64.08</v>
      </c>
      <c r="G19" s="48">
        <f t="shared" si="1"/>
        <v>14</v>
      </c>
      <c r="H19" s="42">
        <f t="shared" si="28"/>
        <v>57.06</v>
      </c>
      <c r="I19" s="37">
        <f t="shared" si="2"/>
        <v>9</v>
      </c>
      <c r="K19" s="19">
        <v>38</v>
      </c>
      <c r="L19" s="20">
        <v>49</v>
      </c>
      <c r="M19" s="9">
        <f t="shared" si="3"/>
        <v>2329</v>
      </c>
      <c r="N19" s="10">
        <f t="shared" si="4"/>
        <v>2032.108891021726</v>
      </c>
      <c r="O19" s="11">
        <f t="shared" si="5"/>
        <v>2032.2862129144853</v>
      </c>
      <c r="P19" s="37">
        <f t="shared" si="6"/>
        <v>6</v>
      </c>
      <c r="Q19" s="40">
        <f t="shared" si="7"/>
        <v>8</v>
      </c>
      <c r="S19" s="19">
        <v>39</v>
      </c>
      <c r="T19" s="20">
        <v>38</v>
      </c>
      <c r="U19" s="9">
        <f t="shared" si="8"/>
        <v>2378</v>
      </c>
      <c r="V19" s="10">
        <f t="shared" si="9"/>
        <v>2074.862577436524</v>
      </c>
      <c r="W19" s="10">
        <f t="shared" si="10"/>
        <v>2075.043630017452</v>
      </c>
      <c r="X19" s="37">
        <f t="shared" si="11"/>
        <v>17</v>
      </c>
      <c r="Y19" s="40">
        <f t="shared" si="12"/>
        <v>17</v>
      </c>
      <c r="AA19" s="19">
        <v>27</v>
      </c>
      <c r="AB19" s="20">
        <v>56</v>
      </c>
      <c r="AC19" s="9">
        <f t="shared" si="13"/>
        <v>1676</v>
      </c>
      <c r="AD19" s="10">
        <f t="shared" si="14"/>
        <v>1462.3505802286015</v>
      </c>
      <c r="AE19" s="10">
        <f t="shared" si="15"/>
        <v>1462.478184991274</v>
      </c>
      <c r="AF19" s="37">
        <f t="shared" si="16"/>
        <v>8</v>
      </c>
      <c r="AG19" s="40">
        <f t="shared" si="17"/>
        <v>12</v>
      </c>
      <c r="AI19" s="19">
        <v>27</v>
      </c>
      <c r="AJ19" s="20">
        <v>35</v>
      </c>
      <c r="AK19" s="9">
        <f t="shared" si="18"/>
        <v>1655</v>
      </c>
      <c r="AL19" s="10">
        <f t="shared" si="19"/>
        <v>1444.0275717651166</v>
      </c>
      <c r="AM19" s="10">
        <f t="shared" si="20"/>
        <v>1444.1535776614312</v>
      </c>
      <c r="AN19" s="37">
        <f t="shared" si="21"/>
        <v>7</v>
      </c>
      <c r="AO19" s="40">
        <f t="shared" si="22"/>
        <v>8</v>
      </c>
      <c r="AQ19" s="19" t="s">
        <v>7</v>
      </c>
      <c r="AR19" s="20"/>
      <c r="AS19" s="9">
        <v>9999</v>
      </c>
      <c r="AT19" s="10">
        <f t="shared" si="24"/>
        <v>8724.369601256436</v>
      </c>
      <c r="AU19" s="10">
        <f t="shared" si="25"/>
        <v>8725.130890052356</v>
      </c>
      <c r="AV19" s="37">
        <v>19</v>
      </c>
      <c r="AW19" s="40">
        <f>RANK(AU19,AU$6:AU$24,1)</f>
        <v>19</v>
      </c>
    </row>
    <row r="20" spans="1:49" ht="12.75">
      <c r="A20" s="24" t="s">
        <v>52</v>
      </c>
      <c r="B20" s="29" t="s">
        <v>32</v>
      </c>
      <c r="C20" s="31">
        <v>1.228</v>
      </c>
      <c r="D20" s="30">
        <v>1.181</v>
      </c>
      <c r="F20" s="46">
        <f t="shared" si="0"/>
        <v>65.1</v>
      </c>
      <c r="G20" s="48">
        <f t="shared" si="1"/>
        <v>15</v>
      </c>
      <c r="H20" s="42">
        <f t="shared" si="28"/>
        <v>64.11</v>
      </c>
      <c r="I20" s="37">
        <f t="shared" si="2"/>
        <v>15</v>
      </c>
      <c r="K20" s="19">
        <v>41</v>
      </c>
      <c r="L20" s="20">
        <v>50</v>
      </c>
      <c r="M20" s="9">
        <f t="shared" si="3"/>
        <v>2510</v>
      </c>
      <c r="N20" s="10">
        <f t="shared" si="4"/>
        <v>2125.3175275190515</v>
      </c>
      <c r="O20" s="11">
        <f t="shared" si="5"/>
        <v>2043.9739413680782</v>
      </c>
      <c r="P20" s="37">
        <f t="shared" si="6"/>
        <v>11</v>
      </c>
      <c r="Q20" s="40">
        <f t="shared" si="7"/>
        <v>10</v>
      </c>
      <c r="S20" s="19">
        <v>39</v>
      </c>
      <c r="T20" s="20">
        <v>42</v>
      </c>
      <c r="U20" s="9">
        <f t="shared" si="8"/>
        <v>2382</v>
      </c>
      <c r="V20" s="10">
        <f t="shared" si="9"/>
        <v>2016.934801016088</v>
      </c>
      <c r="W20" s="10">
        <f t="shared" si="10"/>
        <v>1939.7394136807818</v>
      </c>
      <c r="X20" s="37">
        <f t="shared" si="11"/>
        <v>12</v>
      </c>
      <c r="Y20" s="40">
        <f t="shared" si="12"/>
        <v>14</v>
      </c>
      <c r="AA20" s="19">
        <v>30</v>
      </c>
      <c r="AB20" s="20">
        <v>27</v>
      </c>
      <c r="AC20" s="9">
        <f t="shared" si="13"/>
        <v>1827</v>
      </c>
      <c r="AD20" s="10">
        <f t="shared" si="14"/>
        <v>1546.9940728196443</v>
      </c>
      <c r="AE20" s="10">
        <f t="shared" si="15"/>
        <v>1487.785016286645</v>
      </c>
      <c r="AF20" s="37">
        <f t="shared" si="16"/>
        <v>13</v>
      </c>
      <c r="AG20" s="40">
        <f t="shared" si="17"/>
        <v>13</v>
      </c>
      <c r="AI20" s="19">
        <v>33</v>
      </c>
      <c r="AJ20" s="20">
        <v>2</v>
      </c>
      <c r="AK20" s="9">
        <f t="shared" si="18"/>
        <v>1982</v>
      </c>
      <c r="AL20" s="10">
        <f t="shared" si="19"/>
        <v>1678.2387806943268</v>
      </c>
      <c r="AM20" s="10">
        <f t="shared" si="20"/>
        <v>1614.0065146579805</v>
      </c>
      <c r="AN20" s="37">
        <f t="shared" si="21"/>
        <v>15</v>
      </c>
      <c r="AO20" s="40">
        <f t="shared" si="22"/>
        <v>15</v>
      </c>
      <c r="AQ20" s="19">
        <v>34</v>
      </c>
      <c r="AR20" s="20">
        <v>5</v>
      </c>
      <c r="AS20" s="9">
        <f>AQ20*60+AR20</f>
        <v>2045</v>
      </c>
      <c r="AT20" s="10">
        <f t="shared" si="24"/>
        <v>1731.5834038950043</v>
      </c>
      <c r="AU20" s="10">
        <f t="shared" si="25"/>
        <v>1665.3094462540716</v>
      </c>
      <c r="AV20" s="37">
        <f>RANK(AT20,AT$6:AT$24,1)</f>
        <v>13</v>
      </c>
      <c r="AW20" s="40">
        <f>RANK(AU20,AU$6:AU$24,1)</f>
        <v>13</v>
      </c>
    </row>
    <row r="21" spans="1:49" ht="12.75">
      <c r="A21" s="24" t="s">
        <v>15</v>
      </c>
      <c r="B21" s="29" t="s">
        <v>33</v>
      </c>
      <c r="C21" s="31">
        <v>1.228</v>
      </c>
      <c r="D21" s="30">
        <v>1.181</v>
      </c>
      <c r="F21" s="46">
        <f t="shared" si="0"/>
        <v>74.13</v>
      </c>
      <c r="G21" s="48">
        <f t="shared" si="1"/>
        <v>16</v>
      </c>
      <c r="H21" s="42">
        <f t="shared" si="28"/>
        <v>76.14</v>
      </c>
      <c r="I21" s="37">
        <f t="shared" si="2"/>
        <v>16</v>
      </c>
      <c r="K21" s="19">
        <v>42</v>
      </c>
      <c r="L21" s="20">
        <v>50</v>
      </c>
      <c r="M21" s="9">
        <f t="shared" si="3"/>
        <v>2570</v>
      </c>
      <c r="N21" s="10">
        <f t="shared" si="4"/>
        <v>2176.1219305673158</v>
      </c>
      <c r="O21" s="11">
        <f t="shared" si="5"/>
        <v>2092.8338762214985</v>
      </c>
      <c r="P21" s="37">
        <f t="shared" si="6"/>
        <v>15</v>
      </c>
      <c r="Q21" s="40">
        <f t="shared" si="7"/>
        <v>13</v>
      </c>
      <c r="S21" s="19">
        <v>43</v>
      </c>
      <c r="T21" s="20">
        <v>0</v>
      </c>
      <c r="U21" s="9">
        <f t="shared" si="8"/>
        <v>2580</v>
      </c>
      <c r="V21" s="10">
        <f t="shared" si="9"/>
        <v>2184.58933107536</v>
      </c>
      <c r="W21" s="10">
        <f t="shared" si="10"/>
        <v>2100.9771986970686</v>
      </c>
      <c r="X21" s="37">
        <f t="shared" si="11"/>
        <v>18</v>
      </c>
      <c r="Y21" s="40">
        <f t="shared" si="12"/>
        <v>18</v>
      </c>
      <c r="AA21" s="19">
        <v>32</v>
      </c>
      <c r="AB21" s="20">
        <v>53</v>
      </c>
      <c r="AC21" s="9">
        <f t="shared" si="13"/>
        <v>1973</v>
      </c>
      <c r="AD21" s="10">
        <f t="shared" si="14"/>
        <v>1670.6181202370872</v>
      </c>
      <c r="AE21" s="10">
        <f t="shared" si="15"/>
        <v>1606.6775244299674</v>
      </c>
      <c r="AF21" s="37">
        <f t="shared" si="16"/>
        <v>15</v>
      </c>
      <c r="AG21" s="40">
        <f t="shared" si="17"/>
        <v>15</v>
      </c>
      <c r="AI21" s="19">
        <v>32</v>
      </c>
      <c r="AJ21" s="20">
        <v>10</v>
      </c>
      <c r="AK21" s="9">
        <f t="shared" si="18"/>
        <v>1930</v>
      </c>
      <c r="AL21" s="10">
        <f t="shared" si="19"/>
        <v>1634.2082980524979</v>
      </c>
      <c r="AM21" s="10">
        <f t="shared" si="20"/>
        <v>1571.6612377850163</v>
      </c>
      <c r="AN21" s="37">
        <f t="shared" si="21"/>
        <v>14</v>
      </c>
      <c r="AO21" s="40">
        <f t="shared" si="22"/>
        <v>14</v>
      </c>
      <c r="AQ21" s="19">
        <v>36</v>
      </c>
      <c r="AR21" s="20">
        <v>24</v>
      </c>
      <c r="AS21" s="9">
        <f>AQ21*60+AR21</f>
        <v>2184</v>
      </c>
      <c r="AT21" s="10">
        <f t="shared" si="24"/>
        <v>1849.2802709568161</v>
      </c>
      <c r="AU21" s="10">
        <f t="shared" si="25"/>
        <v>1778.5016286644952</v>
      </c>
      <c r="AV21" s="37">
        <f>RANK(AT21,AT$6:AT$24,1)</f>
        <v>14</v>
      </c>
      <c r="AW21" s="40">
        <f>RANK(AU21,AU$6:AU$24,1)</f>
        <v>14</v>
      </c>
    </row>
    <row r="22" spans="1:49" ht="12.75">
      <c r="A22" s="24" t="s">
        <v>53</v>
      </c>
      <c r="B22" s="29" t="s">
        <v>29</v>
      </c>
      <c r="C22" s="31">
        <v>1.18</v>
      </c>
      <c r="D22" s="30">
        <v>1.1461</v>
      </c>
      <c r="F22" s="46">
        <f t="shared" si="0"/>
        <v>79.08</v>
      </c>
      <c r="G22" s="48">
        <f t="shared" si="1"/>
        <v>17</v>
      </c>
      <c r="H22" s="42">
        <f t="shared" si="28"/>
        <v>77.08</v>
      </c>
      <c r="I22" s="37">
        <f t="shared" si="2"/>
        <v>17</v>
      </c>
      <c r="K22" s="19">
        <v>41</v>
      </c>
      <c r="L22" s="20">
        <v>25</v>
      </c>
      <c r="M22" s="9">
        <f t="shared" si="3"/>
        <v>2485</v>
      </c>
      <c r="N22" s="10">
        <f t="shared" si="4"/>
        <v>2168.222668179042</v>
      </c>
      <c r="O22" s="11">
        <f t="shared" si="5"/>
        <v>2105.9322033898306</v>
      </c>
      <c r="P22" s="37">
        <f t="shared" si="6"/>
        <v>13</v>
      </c>
      <c r="Q22" s="40">
        <f t="shared" si="7"/>
        <v>14</v>
      </c>
      <c r="S22" s="19">
        <v>37</v>
      </c>
      <c r="T22" s="20">
        <v>7</v>
      </c>
      <c r="U22" s="9">
        <f t="shared" si="8"/>
        <v>2227</v>
      </c>
      <c r="V22" s="10">
        <f t="shared" si="9"/>
        <v>1943.1114213419423</v>
      </c>
      <c r="W22" s="10">
        <f t="shared" si="10"/>
        <v>1887.2881355932204</v>
      </c>
      <c r="X22" s="37">
        <f t="shared" si="11"/>
        <v>8</v>
      </c>
      <c r="Y22" s="40">
        <f t="shared" si="12"/>
        <v>8</v>
      </c>
      <c r="AA22" s="19">
        <v>41</v>
      </c>
      <c r="AB22" s="20">
        <v>0</v>
      </c>
      <c r="AC22" s="9">
        <f t="shared" si="13"/>
        <v>2460</v>
      </c>
      <c r="AD22" s="10">
        <f t="shared" si="14"/>
        <v>2146.4095628653695</v>
      </c>
      <c r="AE22" s="10">
        <f t="shared" si="15"/>
        <v>2084.7457627118647</v>
      </c>
      <c r="AF22" s="37">
        <f t="shared" si="16"/>
        <v>19</v>
      </c>
      <c r="AG22" s="40">
        <f t="shared" si="17"/>
        <v>19</v>
      </c>
      <c r="AI22" s="19">
        <v>38</v>
      </c>
      <c r="AJ22" s="20">
        <v>0</v>
      </c>
      <c r="AK22" s="9">
        <f t="shared" si="18"/>
        <v>2280</v>
      </c>
      <c r="AL22" s="10">
        <f t="shared" si="19"/>
        <v>1989.355204606928</v>
      </c>
      <c r="AM22" s="10">
        <f t="shared" si="20"/>
        <v>1932.2033898305085</v>
      </c>
      <c r="AN22" s="37">
        <f t="shared" si="21"/>
        <v>18</v>
      </c>
      <c r="AO22" s="40">
        <f t="shared" si="22"/>
        <v>19</v>
      </c>
      <c r="AQ22" s="19" t="s">
        <v>7</v>
      </c>
      <c r="AR22" s="20"/>
      <c r="AS22" s="9">
        <v>9999</v>
      </c>
      <c r="AT22" s="10">
        <f t="shared" si="24"/>
        <v>8724.369601256436</v>
      </c>
      <c r="AU22" s="10">
        <f t="shared" si="25"/>
        <v>8473.728813559323</v>
      </c>
      <c r="AV22" s="37">
        <v>19</v>
      </c>
      <c r="AW22" s="40">
        <v>19</v>
      </c>
    </row>
    <row r="23" spans="1:49" ht="12.75">
      <c r="A23" s="24" t="s">
        <v>48</v>
      </c>
      <c r="B23" s="29" t="s">
        <v>30</v>
      </c>
      <c r="C23" s="31">
        <v>1.192</v>
      </c>
      <c r="D23" s="30">
        <v>1.1461</v>
      </c>
      <c r="F23" s="46">
        <f t="shared" si="0"/>
        <v>85.15</v>
      </c>
      <c r="G23" s="48">
        <f t="shared" si="1"/>
        <v>18</v>
      </c>
      <c r="H23" s="42">
        <f t="shared" si="28"/>
        <v>84.15</v>
      </c>
      <c r="I23" s="37">
        <f t="shared" si="2"/>
        <v>18</v>
      </c>
      <c r="K23" s="19">
        <v>42</v>
      </c>
      <c r="L23" s="20">
        <v>11</v>
      </c>
      <c r="M23" s="9">
        <f t="shared" si="3"/>
        <v>2531</v>
      </c>
      <c r="N23" s="10">
        <f t="shared" si="4"/>
        <v>2208.3587819561994</v>
      </c>
      <c r="O23" s="11">
        <f t="shared" si="5"/>
        <v>2123.3221476510066</v>
      </c>
      <c r="P23" s="37">
        <f t="shared" si="6"/>
        <v>16</v>
      </c>
      <c r="Q23" s="40">
        <f t="shared" si="7"/>
        <v>17</v>
      </c>
      <c r="S23" s="19">
        <v>39</v>
      </c>
      <c r="T23" s="20">
        <v>3</v>
      </c>
      <c r="U23" s="9">
        <f t="shared" si="8"/>
        <v>2343</v>
      </c>
      <c r="V23" s="10">
        <f t="shared" si="9"/>
        <v>2044.3242299973826</v>
      </c>
      <c r="W23" s="10">
        <f t="shared" si="10"/>
        <v>1965.6040268456377</v>
      </c>
      <c r="X23" s="37">
        <f t="shared" si="11"/>
        <v>15</v>
      </c>
      <c r="Y23" s="40">
        <f t="shared" si="12"/>
        <v>15</v>
      </c>
      <c r="AA23" s="19">
        <v>37</v>
      </c>
      <c r="AB23" s="20">
        <v>5</v>
      </c>
      <c r="AC23" s="9">
        <f t="shared" si="13"/>
        <v>2225</v>
      </c>
      <c r="AD23" s="10">
        <f t="shared" si="14"/>
        <v>1941.3663729168486</v>
      </c>
      <c r="AE23" s="10">
        <f t="shared" si="15"/>
        <v>1866.6107382550335</v>
      </c>
      <c r="AF23" s="37">
        <f t="shared" si="16"/>
        <v>17</v>
      </c>
      <c r="AG23" s="40">
        <f t="shared" si="17"/>
        <v>17</v>
      </c>
      <c r="AI23" s="19">
        <v>34</v>
      </c>
      <c r="AJ23" s="20">
        <v>33</v>
      </c>
      <c r="AK23" s="9">
        <f t="shared" si="18"/>
        <v>2073</v>
      </c>
      <c r="AL23" s="10">
        <f t="shared" si="19"/>
        <v>1808.74269260972</v>
      </c>
      <c r="AM23" s="10">
        <f t="shared" si="20"/>
        <v>1739.0939597315437</v>
      </c>
      <c r="AN23" s="37">
        <f t="shared" si="21"/>
        <v>17</v>
      </c>
      <c r="AO23" s="40">
        <f t="shared" si="22"/>
        <v>17</v>
      </c>
      <c r="AQ23" s="19" t="s">
        <v>6</v>
      </c>
      <c r="AR23" s="20"/>
      <c r="AS23" s="9">
        <v>9999</v>
      </c>
      <c r="AT23" s="10">
        <f t="shared" si="24"/>
        <v>8724.369601256436</v>
      </c>
      <c r="AU23" s="10">
        <f t="shared" si="25"/>
        <v>8388.422818791947</v>
      </c>
      <c r="AV23" s="37">
        <v>19</v>
      </c>
      <c r="AW23" s="40">
        <v>19</v>
      </c>
    </row>
    <row r="24" spans="1:49" ht="13.5" thickBot="1">
      <c r="A24" s="25" t="s">
        <v>54</v>
      </c>
      <c r="B24" s="32" t="s">
        <v>31</v>
      </c>
      <c r="C24" s="34">
        <v>1.192</v>
      </c>
      <c r="D24" s="33">
        <v>1.1461</v>
      </c>
      <c r="F24" s="47">
        <f t="shared" si="0"/>
        <v>89.15</v>
      </c>
      <c r="G24" s="49">
        <f t="shared" si="1"/>
        <v>19</v>
      </c>
      <c r="H24" s="43">
        <f t="shared" si="28"/>
        <v>89.15</v>
      </c>
      <c r="I24" s="38">
        <f t="shared" si="2"/>
        <v>19</v>
      </c>
      <c r="K24" s="21">
        <v>46</v>
      </c>
      <c r="L24" s="22">
        <v>2</v>
      </c>
      <c r="M24" s="12">
        <f t="shared" si="3"/>
        <v>2762</v>
      </c>
      <c r="N24" s="13">
        <f t="shared" si="4"/>
        <v>2409.911875054533</v>
      </c>
      <c r="O24" s="14">
        <f t="shared" si="5"/>
        <v>2317.1140939597317</v>
      </c>
      <c r="P24" s="38">
        <f t="shared" si="6"/>
        <v>19</v>
      </c>
      <c r="Q24" s="41">
        <f t="shared" si="7"/>
        <v>19</v>
      </c>
      <c r="S24" s="21">
        <v>46</v>
      </c>
      <c r="T24" s="22">
        <v>0</v>
      </c>
      <c r="U24" s="12">
        <f t="shared" si="8"/>
        <v>2760</v>
      </c>
      <c r="V24" s="13">
        <f t="shared" si="9"/>
        <v>2408.166826629439</v>
      </c>
      <c r="W24" s="13">
        <f t="shared" si="10"/>
        <v>2315.4362416107383</v>
      </c>
      <c r="X24" s="38">
        <f t="shared" si="11"/>
        <v>19</v>
      </c>
      <c r="Y24" s="41">
        <f t="shared" si="12"/>
        <v>19</v>
      </c>
      <c r="AA24" s="21">
        <v>39</v>
      </c>
      <c r="AB24" s="22">
        <v>0</v>
      </c>
      <c r="AC24" s="12">
        <f t="shared" si="13"/>
        <v>2340</v>
      </c>
      <c r="AD24" s="13">
        <f t="shared" si="14"/>
        <v>2041.706657359742</v>
      </c>
      <c r="AE24" s="13">
        <f t="shared" si="15"/>
        <v>1963.0872483221478</v>
      </c>
      <c r="AF24" s="38">
        <f t="shared" si="16"/>
        <v>18</v>
      </c>
      <c r="AG24" s="41">
        <f t="shared" si="17"/>
        <v>18</v>
      </c>
      <c r="AI24" s="21">
        <v>38</v>
      </c>
      <c r="AJ24" s="22">
        <v>0</v>
      </c>
      <c r="AK24" s="12">
        <f t="shared" si="18"/>
        <v>2280</v>
      </c>
      <c r="AL24" s="13">
        <f t="shared" si="19"/>
        <v>1989.355204606928</v>
      </c>
      <c r="AM24" s="13">
        <f t="shared" si="20"/>
        <v>1912.751677852349</v>
      </c>
      <c r="AN24" s="38">
        <f t="shared" si="21"/>
        <v>18</v>
      </c>
      <c r="AO24" s="41">
        <f t="shared" si="22"/>
        <v>18</v>
      </c>
      <c r="AQ24" s="21">
        <v>38</v>
      </c>
      <c r="AR24" s="22">
        <v>0</v>
      </c>
      <c r="AS24" s="12">
        <f>AQ24*60+AR24</f>
        <v>2280</v>
      </c>
      <c r="AT24" s="13">
        <f t="shared" si="24"/>
        <v>1989.355204606928</v>
      </c>
      <c r="AU24" s="13">
        <f t="shared" si="25"/>
        <v>1912.751677852349</v>
      </c>
      <c r="AV24" s="38">
        <f>RANK(AT24,AT$6:AT$24,1)</f>
        <v>15</v>
      </c>
      <c r="AW24" s="41">
        <f>RANK(AU24,AU$6:AU$24,1)</f>
        <v>15</v>
      </c>
    </row>
    <row r="25" ht="13.5" thickTop="1"/>
    <row r="26" spans="1:2" ht="12.75">
      <c r="A26" s="44" t="s">
        <v>35</v>
      </c>
      <c r="B26" t="s">
        <v>96</v>
      </c>
    </row>
    <row r="27" ht="12.75">
      <c r="B27" s="107" t="s">
        <v>97</v>
      </c>
    </row>
  </sheetData>
  <mergeCells count="4">
    <mergeCell ref="C4:D4"/>
    <mergeCell ref="F4:I4"/>
    <mergeCell ref="F5:G5"/>
    <mergeCell ref="H5:I5"/>
  </mergeCells>
  <hyperlinks>
    <hyperlink ref="B27" r:id="rId1" display="http://www.schrs.com/index.php?page=ratings"/>
  </hyperlinks>
  <printOptions/>
  <pageMargins left="0.75" right="0.75" top="1" bottom="1" header="0.5" footer="0.5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M35"/>
  <sheetViews>
    <sheetView workbookViewId="0" topLeftCell="A1">
      <selection activeCell="D35" sqref="D35"/>
    </sheetView>
  </sheetViews>
  <sheetFormatPr defaultColWidth="9.140625" defaultRowHeight="12.75"/>
  <cols>
    <col min="2" max="2" width="28.57421875" style="44" customWidth="1"/>
    <col min="3" max="3" width="12.28125" style="2" bestFit="1" customWidth="1"/>
    <col min="4" max="4" width="19.140625" style="0" bestFit="1" customWidth="1"/>
    <col min="5" max="5" width="11.28125" style="2" customWidth="1"/>
    <col min="6" max="6" width="5.421875" style="0" customWidth="1"/>
    <col min="7" max="7" width="6.00390625" style="0" customWidth="1"/>
    <col min="8" max="8" width="5.421875" style="0" customWidth="1"/>
    <col min="10" max="10" width="5.00390625" style="0" hidden="1" customWidth="1"/>
    <col min="11" max="12" width="8.28125" style="0" hidden="1" customWidth="1"/>
    <col min="13" max="13" width="5.140625" style="0" hidden="1" customWidth="1"/>
    <col min="16" max="16" width="9.00390625" style="0" customWidth="1"/>
  </cols>
  <sheetData>
    <row r="1" spans="3:8" ht="13.5" thickBot="1">
      <c r="C1" s="82"/>
      <c r="D1" s="83"/>
      <c r="E1" s="93" t="s">
        <v>92</v>
      </c>
      <c r="F1" s="91" t="s">
        <v>55</v>
      </c>
      <c r="G1" s="87"/>
      <c r="H1" s="88"/>
    </row>
    <row r="2" spans="3:12" ht="13.5" thickBot="1">
      <c r="C2" s="84" t="s">
        <v>56</v>
      </c>
      <c r="D2" s="85" t="s">
        <v>57</v>
      </c>
      <c r="E2" s="94" t="s">
        <v>58</v>
      </c>
      <c r="F2" s="92" t="s">
        <v>42</v>
      </c>
      <c r="G2" s="89" t="s">
        <v>5</v>
      </c>
      <c r="H2" s="90" t="s">
        <v>57</v>
      </c>
      <c r="J2" t="s">
        <v>8</v>
      </c>
      <c r="K2" t="s">
        <v>59</v>
      </c>
      <c r="L2" t="s">
        <v>59</v>
      </c>
    </row>
    <row r="3" spans="2:13" ht="12.75">
      <c r="B3" s="44">
        <f>1+B2</f>
        <v>1</v>
      </c>
      <c r="C3" s="80">
        <v>6</v>
      </c>
      <c r="D3" s="72" t="s">
        <v>61</v>
      </c>
      <c r="E3" s="81">
        <f aca="true" t="shared" si="0" ref="E3:E18">Hobie16*F3</f>
        <v>1.19184</v>
      </c>
      <c r="F3" s="66">
        <f aca="true" t="shared" si="1" ref="F3:F21">1+SUM(G3:H3)/100</f>
        <v>1.04</v>
      </c>
      <c r="G3" s="67">
        <v>2</v>
      </c>
      <c r="H3" s="68">
        <v>2</v>
      </c>
      <c r="J3">
        <v>40</v>
      </c>
      <c r="K3" s="52">
        <f aca="true" t="shared" si="2" ref="K3:K21">J3*60*E3</f>
        <v>2860.416</v>
      </c>
      <c r="L3" s="52">
        <f aca="true" t="shared" si="3" ref="L3:L21">K3/60</f>
        <v>47.6736</v>
      </c>
      <c r="M3" s="52">
        <f aca="true" t="shared" si="4" ref="M3:M21">(K3-def_corr_time)/60</f>
        <v>0</v>
      </c>
    </row>
    <row r="4" spans="2:13" ht="12.75">
      <c r="B4" s="44">
        <f aca="true" t="shared" si="5" ref="B4:B21">1+B3</f>
        <v>2</v>
      </c>
      <c r="C4" s="73">
        <v>7</v>
      </c>
      <c r="D4" s="3" t="s">
        <v>75</v>
      </c>
      <c r="E4" s="74">
        <f>Hobie16*F4</f>
        <v>1.16892</v>
      </c>
      <c r="F4" s="60">
        <f>1+SUM(G4:H4)/100</f>
        <v>1.02</v>
      </c>
      <c r="G4" s="54">
        <v>2</v>
      </c>
      <c r="H4" s="61"/>
      <c r="J4">
        <v>40</v>
      </c>
      <c r="K4" s="52">
        <f t="shared" si="2"/>
        <v>2805.408</v>
      </c>
      <c r="L4" s="52">
        <f t="shared" si="3"/>
        <v>46.7568</v>
      </c>
      <c r="M4" s="52">
        <f t="shared" si="4"/>
        <v>-0.9168000000000044</v>
      </c>
    </row>
    <row r="5" spans="2:13" ht="12.75">
      <c r="B5" s="44">
        <f t="shared" si="5"/>
        <v>3</v>
      </c>
      <c r="C5" s="73">
        <v>8</v>
      </c>
      <c r="D5" s="58" t="s">
        <v>64</v>
      </c>
      <c r="E5" s="74">
        <f t="shared" si="0"/>
        <v>1.19184</v>
      </c>
      <c r="F5" s="60">
        <f t="shared" si="1"/>
        <v>1.04</v>
      </c>
      <c r="G5" s="54">
        <v>1</v>
      </c>
      <c r="H5" s="61">
        <v>3</v>
      </c>
      <c r="J5">
        <v>40</v>
      </c>
      <c r="K5" s="52">
        <f t="shared" si="2"/>
        <v>2860.416</v>
      </c>
      <c r="L5" s="52">
        <f t="shared" si="3"/>
        <v>47.6736</v>
      </c>
      <c r="M5" s="52">
        <f t="shared" si="4"/>
        <v>0</v>
      </c>
    </row>
    <row r="6" spans="2:13" ht="12.75">
      <c r="B6" s="44">
        <f t="shared" si="5"/>
        <v>4</v>
      </c>
      <c r="C6" s="73">
        <v>9</v>
      </c>
      <c r="D6" s="58" t="s">
        <v>65</v>
      </c>
      <c r="E6" s="74">
        <f t="shared" si="0"/>
        <v>1.16892</v>
      </c>
      <c r="F6" s="60">
        <f t="shared" si="1"/>
        <v>1.02</v>
      </c>
      <c r="G6" s="54"/>
      <c r="H6" s="61">
        <v>2</v>
      </c>
      <c r="J6">
        <v>40</v>
      </c>
      <c r="K6" s="52">
        <f t="shared" si="2"/>
        <v>2805.408</v>
      </c>
      <c r="L6" s="52">
        <f t="shared" si="3"/>
        <v>46.7568</v>
      </c>
      <c r="M6" s="52">
        <f t="shared" si="4"/>
        <v>-0.9168000000000044</v>
      </c>
    </row>
    <row r="7" spans="2:13" ht="12.75">
      <c r="B7" s="44">
        <f t="shared" si="5"/>
        <v>5</v>
      </c>
      <c r="C7" s="73">
        <v>10</v>
      </c>
      <c r="D7" s="58" t="s">
        <v>66</v>
      </c>
      <c r="E7" s="74">
        <f t="shared" si="0"/>
        <v>1.18038</v>
      </c>
      <c r="F7" s="60">
        <f t="shared" si="1"/>
        <v>1.03</v>
      </c>
      <c r="G7" s="54">
        <v>1</v>
      </c>
      <c r="H7" s="61">
        <v>2</v>
      </c>
      <c r="J7">
        <v>40</v>
      </c>
      <c r="K7" s="52">
        <f t="shared" si="2"/>
        <v>2832.912</v>
      </c>
      <c r="L7" s="52">
        <f t="shared" si="3"/>
        <v>47.215199999999996</v>
      </c>
      <c r="M7" s="52">
        <f t="shared" si="4"/>
        <v>-0.458400000000006</v>
      </c>
    </row>
    <row r="8" spans="2:13" ht="12.75">
      <c r="B8" s="44">
        <f t="shared" si="5"/>
        <v>6</v>
      </c>
      <c r="C8" s="73">
        <v>11</v>
      </c>
      <c r="D8" s="58" t="s">
        <v>67</v>
      </c>
      <c r="E8" s="74">
        <f t="shared" si="0"/>
        <v>1.146</v>
      </c>
      <c r="F8" s="60">
        <f t="shared" si="1"/>
        <v>1</v>
      </c>
      <c r="G8" s="54"/>
      <c r="H8" s="61"/>
      <c r="J8">
        <v>40</v>
      </c>
      <c r="K8" s="52">
        <f t="shared" si="2"/>
        <v>2750.3999999999996</v>
      </c>
      <c r="L8" s="52">
        <f t="shared" si="3"/>
        <v>45.839999999999996</v>
      </c>
      <c r="M8" s="52">
        <f t="shared" si="4"/>
        <v>-1.8336000000000088</v>
      </c>
    </row>
    <row r="9" spans="2:13" ht="12.75">
      <c r="B9" s="44">
        <f t="shared" si="5"/>
        <v>7</v>
      </c>
      <c r="C9" s="73">
        <v>12</v>
      </c>
      <c r="D9" s="58" t="s">
        <v>68</v>
      </c>
      <c r="E9" s="74">
        <f t="shared" si="0"/>
        <v>1.16892</v>
      </c>
      <c r="F9" s="60">
        <f t="shared" si="1"/>
        <v>1.02</v>
      </c>
      <c r="G9" s="54"/>
      <c r="H9" s="61">
        <v>2</v>
      </c>
      <c r="J9">
        <v>40</v>
      </c>
      <c r="K9" s="52">
        <f t="shared" si="2"/>
        <v>2805.408</v>
      </c>
      <c r="L9" s="52">
        <f t="shared" si="3"/>
        <v>46.7568</v>
      </c>
      <c r="M9" s="52">
        <f t="shared" si="4"/>
        <v>-0.9168000000000044</v>
      </c>
    </row>
    <row r="10" spans="2:13" ht="12.75">
      <c r="B10" s="44">
        <f t="shared" si="5"/>
        <v>8</v>
      </c>
      <c r="C10" s="73">
        <v>13</v>
      </c>
      <c r="D10" s="58" t="s">
        <v>69</v>
      </c>
      <c r="E10" s="74">
        <f t="shared" si="0"/>
        <v>1.16892</v>
      </c>
      <c r="F10" s="60">
        <f t="shared" si="1"/>
        <v>1.02</v>
      </c>
      <c r="G10" s="54"/>
      <c r="H10" s="61">
        <v>2</v>
      </c>
      <c r="J10">
        <v>40</v>
      </c>
      <c r="K10" s="52">
        <f t="shared" si="2"/>
        <v>2805.408</v>
      </c>
      <c r="L10" s="52">
        <f t="shared" si="3"/>
        <v>46.7568</v>
      </c>
      <c r="M10" s="52">
        <f t="shared" si="4"/>
        <v>-0.9168000000000044</v>
      </c>
    </row>
    <row r="11" spans="2:13" ht="12.75">
      <c r="B11" s="44">
        <f t="shared" si="5"/>
        <v>9</v>
      </c>
      <c r="C11" s="73">
        <v>14</v>
      </c>
      <c r="D11" s="58" t="s">
        <v>70</v>
      </c>
      <c r="E11" s="74">
        <f t="shared" si="0"/>
        <v>1.146</v>
      </c>
      <c r="F11" s="60">
        <f t="shared" si="1"/>
        <v>1</v>
      </c>
      <c r="G11" s="54"/>
      <c r="H11" s="61"/>
      <c r="J11">
        <v>40</v>
      </c>
      <c r="K11" s="52">
        <f t="shared" si="2"/>
        <v>2750.3999999999996</v>
      </c>
      <c r="L11" s="52">
        <f t="shared" si="3"/>
        <v>45.839999999999996</v>
      </c>
      <c r="M11" s="52">
        <f t="shared" si="4"/>
        <v>-1.8336000000000088</v>
      </c>
    </row>
    <row r="12" spans="2:13" ht="12.75">
      <c r="B12" s="44">
        <f t="shared" si="5"/>
        <v>10</v>
      </c>
      <c r="C12" s="73">
        <v>15</v>
      </c>
      <c r="D12" s="58" t="s">
        <v>71</v>
      </c>
      <c r="E12" s="74">
        <f t="shared" si="0"/>
        <v>1.146</v>
      </c>
      <c r="F12" s="60">
        <f t="shared" si="1"/>
        <v>1</v>
      </c>
      <c r="G12" s="54"/>
      <c r="H12" s="61"/>
      <c r="J12">
        <v>40</v>
      </c>
      <c r="K12" s="52">
        <f t="shared" si="2"/>
        <v>2750.3999999999996</v>
      </c>
      <c r="L12" s="52">
        <f t="shared" si="3"/>
        <v>45.839999999999996</v>
      </c>
      <c r="M12" s="52">
        <f t="shared" si="4"/>
        <v>-1.8336000000000088</v>
      </c>
    </row>
    <row r="13" spans="2:13" ht="12.75">
      <c r="B13" s="44">
        <f t="shared" si="5"/>
        <v>11</v>
      </c>
      <c r="C13" s="75" t="s">
        <v>0</v>
      </c>
      <c r="D13" s="58" t="s">
        <v>72</v>
      </c>
      <c r="E13" s="74">
        <f t="shared" si="0"/>
        <v>1.19184</v>
      </c>
      <c r="F13" s="60">
        <f t="shared" si="1"/>
        <v>1.04</v>
      </c>
      <c r="G13" s="54">
        <v>2</v>
      </c>
      <c r="H13" s="61">
        <v>2</v>
      </c>
      <c r="J13">
        <v>40</v>
      </c>
      <c r="K13" s="52">
        <f t="shared" si="2"/>
        <v>2860.416</v>
      </c>
      <c r="L13" s="52">
        <f t="shared" si="3"/>
        <v>47.6736</v>
      </c>
      <c r="M13" s="52">
        <f t="shared" si="4"/>
        <v>0</v>
      </c>
    </row>
    <row r="14" spans="2:13" ht="12.75">
      <c r="B14" s="44">
        <f t="shared" si="5"/>
        <v>12</v>
      </c>
      <c r="C14" s="76">
        <v>1</v>
      </c>
      <c r="D14" s="59" t="s">
        <v>93</v>
      </c>
      <c r="E14" s="74">
        <f t="shared" si="0"/>
        <v>1.21476</v>
      </c>
      <c r="F14" s="60">
        <f t="shared" si="1"/>
        <v>1.06</v>
      </c>
      <c r="G14" s="54">
        <v>3</v>
      </c>
      <c r="H14" s="61">
        <v>3</v>
      </c>
      <c r="J14">
        <v>40</v>
      </c>
      <c r="K14" s="52">
        <f t="shared" si="2"/>
        <v>2915.424</v>
      </c>
      <c r="L14" s="52">
        <f t="shared" si="3"/>
        <v>48.5904</v>
      </c>
      <c r="M14" s="52">
        <f t="shared" si="4"/>
        <v>0.9167999999999968</v>
      </c>
    </row>
    <row r="15" spans="2:13" ht="12.75">
      <c r="B15" s="44">
        <f t="shared" si="5"/>
        <v>13</v>
      </c>
      <c r="C15" s="76">
        <v>2</v>
      </c>
      <c r="D15" s="59" t="s">
        <v>94</v>
      </c>
      <c r="E15" s="74">
        <f t="shared" si="0"/>
        <v>1.21476</v>
      </c>
      <c r="F15" s="60">
        <f t="shared" si="1"/>
        <v>1.06</v>
      </c>
      <c r="G15" s="54">
        <v>3</v>
      </c>
      <c r="H15" s="61">
        <v>3</v>
      </c>
      <c r="J15">
        <v>40</v>
      </c>
      <c r="K15" s="52">
        <f t="shared" si="2"/>
        <v>2915.424</v>
      </c>
      <c r="L15" s="52">
        <f t="shared" si="3"/>
        <v>48.5904</v>
      </c>
      <c r="M15" s="52">
        <f t="shared" si="4"/>
        <v>0.9167999999999968</v>
      </c>
    </row>
    <row r="16" spans="2:13" ht="12.75">
      <c r="B16" s="44">
        <f t="shared" si="5"/>
        <v>14</v>
      </c>
      <c r="C16" s="75">
        <v>4</v>
      </c>
      <c r="D16" s="58" t="s">
        <v>73</v>
      </c>
      <c r="E16" s="74">
        <f t="shared" si="0"/>
        <v>1.16892</v>
      </c>
      <c r="F16" s="60">
        <f t="shared" si="1"/>
        <v>1.02</v>
      </c>
      <c r="G16" s="54">
        <v>2</v>
      </c>
      <c r="H16" s="61"/>
      <c r="J16">
        <v>40</v>
      </c>
      <c r="K16" s="52">
        <f t="shared" si="2"/>
        <v>2805.408</v>
      </c>
      <c r="L16" s="52">
        <f t="shared" si="3"/>
        <v>46.7568</v>
      </c>
      <c r="M16" s="52">
        <f t="shared" si="4"/>
        <v>-0.9168000000000044</v>
      </c>
    </row>
    <row r="17" spans="2:13" ht="12.75">
      <c r="B17" s="44">
        <f t="shared" si="5"/>
        <v>15</v>
      </c>
      <c r="C17" s="76">
        <v>5</v>
      </c>
      <c r="D17" s="58" t="s">
        <v>74</v>
      </c>
      <c r="E17" s="74">
        <f t="shared" si="0"/>
        <v>1.21476</v>
      </c>
      <c r="F17" s="60">
        <f t="shared" si="1"/>
        <v>1.06</v>
      </c>
      <c r="G17" s="54">
        <v>3</v>
      </c>
      <c r="H17" s="61">
        <v>3</v>
      </c>
      <c r="J17">
        <v>40</v>
      </c>
      <c r="K17" s="52">
        <f t="shared" si="2"/>
        <v>2915.424</v>
      </c>
      <c r="L17" s="52">
        <f t="shared" si="3"/>
        <v>48.5904</v>
      </c>
      <c r="M17" s="52">
        <f t="shared" si="4"/>
        <v>0.9167999999999968</v>
      </c>
    </row>
    <row r="18" spans="2:13" ht="12.75">
      <c r="B18" s="44">
        <f t="shared" si="5"/>
        <v>16</v>
      </c>
      <c r="C18" s="77" t="s">
        <v>90</v>
      </c>
      <c r="D18" s="58" t="s">
        <v>76</v>
      </c>
      <c r="E18" s="74">
        <f t="shared" si="0"/>
        <v>1.146</v>
      </c>
      <c r="F18" s="60">
        <f t="shared" si="1"/>
        <v>1</v>
      </c>
      <c r="G18" s="54"/>
      <c r="H18" s="61"/>
      <c r="J18">
        <v>40</v>
      </c>
      <c r="K18" s="52">
        <f t="shared" si="2"/>
        <v>2750.3999999999996</v>
      </c>
      <c r="L18" s="52">
        <f t="shared" si="3"/>
        <v>45.839999999999996</v>
      </c>
      <c r="M18" s="52">
        <f t="shared" si="4"/>
        <v>-1.8336000000000088</v>
      </c>
    </row>
    <row r="19" spans="2:13" ht="12.75">
      <c r="B19" s="44">
        <f t="shared" si="5"/>
        <v>17</v>
      </c>
      <c r="C19" s="76" t="s">
        <v>60</v>
      </c>
      <c r="D19" s="3" t="s">
        <v>77</v>
      </c>
      <c r="E19" s="74">
        <f>Dart18*F19</f>
        <v>1.22824</v>
      </c>
      <c r="F19" s="60">
        <f t="shared" si="1"/>
        <v>1.04</v>
      </c>
      <c r="G19" s="54">
        <v>2</v>
      </c>
      <c r="H19" s="61">
        <v>2</v>
      </c>
      <c r="J19">
        <v>40</v>
      </c>
      <c r="K19" s="52">
        <f t="shared" si="2"/>
        <v>2947.776</v>
      </c>
      <c r="L19" s="52">
        <f t="shared" si="3"/>
        <v>49.129599999999996</v>
      </c>
      <c r="M19" s="52">
        <f t="shared" si="4"/>
        <v>1.4559999999999946</v>
      </c>
    </row>
    <row r="20" spans="2:13" ht="12.75">
      <c r="B20" s="44">
        <f t="shared" si="5"/>
        <v>18</v>
      </c>
      <c r="C20" s="76" t="s">
        <v>62</v>
      </c>
      <c r="D20" s="3" t="s">
        <v>78</v>
      </c>
      <c r="E20" s="74">
        <f>Prindle16*F20</f>
        <v>1.22824</v>
      </c>
      <c r="F20" s="60">
        <f t="shared" si="1"/>
        <v>1.04</v>
      </c>
      <c r="G20" s="54">
        <v>2</v>
      </c>
      <c r="H20" s="61">
        <v>2</v>
      </c>
      <c r="J20">
        <v>40</v>
      </c>
      <c r="K20" s="52">
        <f t="shared" si="2"/>
        <v>2947.776</v>
      </c>
      <c r="L20" s="52">
        <f t="shared" si="3"/>
        <v>49.129599999999996</v>
      </c>
      <c r="M20" s="52">
        <f t="shared" si="4"/>
        <v>1.4559999999999946</v>
      </c>
    </row>
    <row r="21" spans="2:13" ht="13.5" thickBot="1">
      <c r="B21" s="44">
        <f t="shared" si="5"/>
        <v>19</v>
      </c>
      <c r="C21" s="78" t="s">
        <v>63</v>
      </c>
      <c r="D21" s="69" t="s">
        <v>79</v>
      </c>
      <c r="E21" s="79">
        <f>HobieMiracle*F21</f>
        <v>1.017</v>
      </c>
      <c r="F21" s="62">
        <f t="shared" si="1"/>
        <v>1</v>
      </c>
      <c r="G21" s="63"/>
      <c r="H21" s="64"/>
      <c r="J21">
        <v>40</v>
      </c>
      <c r="K21" s="52">
        <f t="shared" si="2"/>
        <v>2440.7999999999997</v>
      </c>
      <c r="L21" s="52">
        <f t="shared" si="3"/>
        <v>40.67999999999999</v>
      </c>
      <c r="M21" s="52">
        <f t="shared" si="4"/>
        <v>-6.993600000000007</v>
      </c>
    </row>
    <row r="22" ht="12.75">
      <c r="F22" s="52"/>
    </row>
    <row r="23" spans="2:13" ht="12.75" hidden="1">
      <c r="B23" s="44" t="s">
        <v>80</v>
      </c>
      <c r="C23" s="2" t="s">
        <v>80</v>
      </c>
      <c r="D23" t="s">
        <v>81</v>
      </c>
      <c r="E23" s="57">
        <f>Hobie16*F23</f>
        <v>1.18038</v>
      </c>
      <c r="F23" s="53">
        <f>1+SUM(G23:H23)/100</f>
        <v>1.03</v>
      </c>
      <c r="G23" s="54">
        <v>3</v>
      </c>
      <c r="H23" s="54"/>
      <c r="J23">
        <v>40</v>
      </c>
      <c r="K23" s="52">
        <f>J23*60*E23</f>
        <v>2832.912</v>
      </c>
      <c r="L23" s="52">
        <f>K23/60</f>
        <v>47.215199999999996</v>
      </c>
      <c r="M23" s="52">
        <f>(K23-def_corr_time)/60</f>
        <v>-0.458400000000006</v>
      </c>
    </row>
    <row r="24" spans="4:5" ht="12.75">
      <c r="D24" s="86" t="s">
        <v>89</v>
      </c>
      <c r="E24" s="86"/>
    </row>
    <row r="25" spans="4:5" ht="12.75">
      <c r="D25" s="3" t="s">
        <v>91</v>
      </c>
      <c r="E25" s="8">
        <v>1.146</v>
      </c>
    </row>
    <row r="26" spans="4:5" ht="12.75">
      <c r="D26" s="3" t="s">
        <v>60</v>
      </c>
      <c r="E26" s="8">
        <v>1.181</v>
      </c>
    </row>
    <row r="27" spans="4:5" ht="12.75">
      <c r="D27" s="3" t="s">
        <v>32</v>
      </c>
      <c r="E27" s="8">
        <v>1.181</v>
      </c>
    </row>
    <row r="28" spans="4:5" ht="12.75">
      <c r="D28" s="3" t="s">
        <v>63</v>
      </c>
      <c r="E28" s="8">
        <v>1.017</v>
      </c>
    </row>
    <row r="30" spans="2:5" ht="12.75">
      <c r="B30" s="56" t="s">
        <v>86</v>
      </c>
      <c r="C30" s="55" t="s">
        <v>95</v>
      </c>
      <c r="E30"/>
    </row>
    <row r="35" ht="12.75">
      <c r="D35" s="24"/>
    </row>
  </sheetData>
  <mergeCells count="2">
    <mergeCell ref="D24:E24"/>
    <mergeCell ref="F1:H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Robbert Nievwenhuijs</dc:creator>
  <cp:keywords/>
  <dc:description/>
  <cp:lastModifiedBy>mu50391</cp:lastModifiedBy>
  <dcterms:created xsi:type="dcterms:W3CDTF">2009-02-27T15:28:56Z</dcterms:created>
  <dcterms:modified xsi:type="dcterms:W3CDTF">2009-02-28T09:53:13Z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-1289850803</vt:i4>
  </property>
  <property fmtid="{D5CDD505-2E9C-101B-9397-08002B2CF9AE}" pid="3" name="_EmailSubject">
    <vt:lpwstr>final results commodoresCup</vt:lpwstr>
  </property>
  <property fmtid="{D5CDD505-2E9C-101B-9397-08002B2CF9AE}" pid="4" name="_AuthorEmail">
    <vt:lpwstr>Robbert.Nieuwenhuijs@pdo.co.om</vt:lpwstr>
  </property>
  <property fmtid="{D5CDD505-2E9C-101B-9397-08002B2CF9AE}" pid="5" name="_AuthorEmailDisplayName">
    <vt:lpwstr>Nieuwenhuijs, Robbert DSCE2</vt:lpwstr>
  </property>
  <property fmtid="{D5CDD505-2E9C-101B-9397-08002B2CF9AE}" pid="6" name="_ReviewingToolsShownOnce">
    <vt:lpwstr/>
  </property>
</Properties>
</file>