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65" windowHeight="8715" tabRatio="971" activeTab="0"/>
  </bookViews>
  <sheets>
    <sheet name="2003 Dec Team Overall Results" sheetId="1" r:id="rId1"/>
    <sheet name="Round The Island Results" sheetId="2" r:id="rId2"/>
    <sheet name="Individual Team Results" sheetId="3" r:id="rId3"/>
    <sheet name="Session Summary " sheetId="4" r:id="rId4"/>
    <sheet name="Green Machine 1 165" sheetId="5" r:id="rId5"/>
    <sheet name="Wildcats 1 915" sheetId="6" r:id="rId6"/>
    <sheet name="Green Machine 2 620" sheetId="7" r:id="rId7"/>
    <sheet name="Dayaks 1 246" sheetId="8" r:id="rId8"/>
    <sheet name="Muscats 1 711" sheetId="9" r:id="rId9"/>
    <sheet name="Green Machine 3 670" sheetId="10" r:id="rId10"/>
    <sheet name="Dayaks 3 863" sheetId="11" r:id="rId11"/>
    <sheet name="Dayaks 2 310" sheetId="12" r:id="rId12"/>
    <sheet name="Wildcats 2 354" sheetId="13" r:id="rId13"/>
    <sheet name="Muscats 2 668" sheetId="14" r:id="rId14"/>
    <sheet name="Muscats 3 479" sheetId="15" r:id="rId15"/>
    <sheet name="Wildcats 3" sheetId="16" r:id="rId16"/>
  </sheets>
  <definedNames>
    <definedName name="_xlnm.Print_Area" localSheetId="2">'Individual Team Results'!$A$1:$AA$20</definedName>
    <definedName name="_xlnm.Print_Area" localSheetId="1">'Round The Island Results'!$A$1:$L$20</definedName>
    <definedName name="_xlnm.Print_Area" localSheetId="3">'Session Summary '!$A$1:$J$17</definedName>
  </definedNames>
  <calcPr fullCalcOnLoad="1"/>
</workbook>
</file>

<file path=xl/comments3.xml><?xml version="1.0" encoding="utf-8"?>
<comments xmlns="http://schemas.openxmlformats.org/spreadsheetml/2006/main">
  <authors>
    <author>David Clark</author>
  </authors>
  <commentList>
    <comment ref="A1" authorId="0">
      <text>
        <r>
          <rPr>
            <b/>
            <sz val="8"/>
            <rFont val="Tahoma"/>
            <family val="0"/>
          </rPr>
          <t>David Clark:</t>
        </r>
        <r>
          <rPr>
            <sz val="8"/>
            <rFont val="Tahoma"/>
            <family val="0"/>
          </rPr>
          <t xml:space="preserve">
When doing the sort for each session of sailing,
Session 1 = AE
Session 2 = AL
Session 3 = AS
Overall Result = AX</t>
        </r>
      </text>
    </comment>
  </commentList>
</comments>
</file>

<file path=xl/sharedStrings.xml><?xml version="1.0" encoding="utf-8"?>
<sst xmlns="http://schemas.openxmlformats.org/spreadsheetml/2006/main" count="700" uniqueCount="112">
  <si>
    <t>Green Machine</t>
  </si>
  <si>
    <t>Hobie 16</t>
  </si>
  <si>
    <t>Prindle 16</t>
  </si>
  <si>
    <t>H16</t>
  </si>
  <si>
    <t>L2000</t>
  </si>
  <si>
    <t>P16</t>
  </si>
  <si>
    <t>Code</t>
  </si>
  <si>
    <t>Boat</t>
  </si>
  <si>
    <t>Handicap</t>
  </si>
  <si>
    <t>Boat Code</t>
  </si>
  <si>
    <t>Laser 2000</t>
  </si>
  <si>
    <t>Secs</t>
  </si>
  <si>
    <t>Mins</t>
  </si>
  <si>
    <t>Corrected</t>
  </si>
  <si>
    <t>Corrected Average Lap Time</t>
  </si>
  <si>
    <t>Overall</t>
  </si>
  <si>
    <t>Dayaks 1</t>
  </si>
  <si>
    <t>Wildcats</t>
  </si>
  <si>
    <t>Boat Allocation</t>
  </si>
  <si>
    <t>H2</t>
  </si>
  <si>
    <t>H1</t>
  </si>
  <si>
    <t>H4</t>
  </si>
  <si>
    <t>Number of Teams &amp;  Names</t>
  </si>
  <si>
    <t xml:space="preserve">Number of Laps </t>
  </si>
  <si>
    <t>Session 1</t>
  </si>
  <si>
    <t>Session 2</t>
  </si>
  <si>
    <t>Session 3</t>
  </si>
  <si>
    <t>Sail Number</t>
  </si>
  <si>
    <t>Final Place</t>
  </si>
  <si>
    <t>Dayaks 2</t>
  </si>
  <si>
    <t>Total secs</t>
  </si>
  <si>
    <t>Overall Sailing Time</t>
  </si>
  <si>
    <t>Lap secs</t>
  </si>
  <si>
    <t>Lap Mins</t>
  </si>
  <si>
    <t>Lap Mins, 0</t>
  </si>
  <si>
    <t>Lap secs bal</t>
  </si>
  <si>
    <t>Total Corrected Secs / Total Number of laps</t>
  </si>
  <si>
    <t>Corrected Ave Lap Time</t>
  </si>
  <si>
    <t>Team Marathon Biannual Regatta December 2003</t>
  </si>
  <si>
    <t>Dayaks 3</t>
  </si>
  <si>
    <t>Wildcats 1</t>
  </si>
  <si>
    <t>Wildcats 2</t>
  </si>
  <si>
    <t>Wildcats 3</t>
  </si>
  <si>
    <t>MusCats 1</t>
  </si>
  <si>
    <t>MusCats 2</t>
  </si>
  <si>
    <t>MusCats 3</t>
  </si>
  <si>
    <t>Green Machine 1</t>
  </si>
  <si>
    <t>Green Machine 2</t>
  </si>
  <si>
    <t>Green Machine 3</t>
  </si>
  <si>
    <t>Overall Per Team</t>
  </si>
  <si>
    <t>Total Mins</t>
  </si>
  <si>
    <t>Total Mins, 0</t>
  </si>
  <si>
    <t>secs bal</t>
  </si>
  <si>
    <t xml:space="preserve">Total Corrected Secs </t>
  </si>
  <si>
    <t>MusCats</t>
  </si>
  <si>
    <t>Dayaks</t>
  </si>
  <si>
    <t>Overall Final Results</t>
  </si>
  <si>
    <t>Individual boat Overall</t>
  </si>
  <si>
    <t xml:space="preserve">Individual Corrected Secs </t>
  </si>
  <si>
    <t>Entry</t>
  </si>
  <si>
    <t>Corrected Overall Sailing Time</t>
  </si>
  <si>
    <t>H9/H5/H4</t>
  </si>
  <si>
    <t>H10/H8/H2</t>
  </si>
  <si>
    <t xml:space="preserve">Private/H6/H1 </t>
  </si>
  <si>
    <t xml:space="preserve">Private/H7/H3 </t>
  </si>
  <si>
    <t>Long circuit - Round the Island</t>
  </si>
  <si>
    <t>Start Sailing Time</t>
  </si>
  <si>
    <t>secs</t>
  </si>
  <si>
    <t>Computation</t>
  </si>
  <si>
    <t>Lap Time</t>
  </si>
  <si>
    <t>Place</t>
  </si>
  <si>
    <t>Finish Sailing Time</t>
  </si>
  <si>
    <t>Elapsed secs</t>
  </si>
  <si>
    <t>Laps</t>
  </si>
  <si>
    <t>Thursday PM 3 Hour Session</t>
  </si>
  <si>
    <t>Thursday AM 3 Hour Session</t>
  </si>
  <si>
    <t>Thursday Evening 3 Hour Session</t>
  </si>
  <si>
    <t>Team Marathon Race</t>
  </si>
  <si>
    <t>Lap Times</t>
  </si>
  <si>
    <t>Corrected Lap Times</t>
  </si>
  <si>
    <t>Average Lap Time</t>
  </si>
  <si>
    <t>Fastest lap</t>
  </si>
  <si>
    <t>Team</t>
  </si>
  <si>
    <t>Regatta 2003</t>
  </si>
  <si>
    <t>Penalty Laps</t>
  </si>
  <si>
    <t>Green Machine 1 - 165</t>
  </si>
  <si>
    <t>Sailing Session</t>
  </si>
  <si>
    <t>Uncorrected Lap Times</t>
  </si>
  <si>
    <t>Total Laps</t>
  </si>
  <si>
    <t>Seconds only</t>
  </si>
  <si>
    <t>Lap Time in secs</t>
  </si>
  <si>
    <t>Uncorrected Lap time in min</t>
  </si>
  <si>
    <t>Corrected lap times in mins</t>
  </si>
  <si>
    <t>Fastest Lap</t>
  </si>
  <si>
    <t>Actual Start Time</t>
  </si>
  <si>
    <t>Actual Elapsed Time</t>
  </si>
  <si>
    <t>Lap(s)</t>
  </si>
  <si>
    <t>Hour</t>
  </si>
  <si>
    <t>Min</t>
  </si>
  <si>
    <t>Sec</t>
  </si>
  <si>
    <t>Lap time in min</t>
  </si>
  <si>
    <t>Wildcats 1 - 915</t>
  </si>
  <si>
    <t>Green Machine 2 - 620</t>
  </si>
  <si>
    <t xml:space="preserve">Dayaks 1 - 246 </t>
  </si>
  <si>
    <t>Muscats 1- 711</t>
  </si>
  <si>
    <t>Dayaks 3 - 863</t>
  </si>
  <si>
    <t>Dayaks 2 - 310</t>
  </si>
  <si>
    <t>Wildcat 2 - 354</t>
  </si>
  <si>
    <t>Muscats 2 - 668</t>
  </si>
  <si>
    <t>Muscats 3 - 479</t>
  </si>
  <si>
    <t>Annual Regatta 2003</t>
  </si>
  <si>
    <t xml:space="preserve">Wildcats 3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</si>
</sst>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"/>
    <numFmt numFmtId="179" formatCode="#,##0.000"/>
    <numFmt numFmtId="180" formatCode="0.0"/>
    <numFmt numFmtId="181" formatCode="[$-809]dd\ mmmm\ yyyy"/>
    <numFmt numFmtId="182" formatCode="dd/mm/yy;@"/>
  </numFmts>
  <fonts count="35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i/>
      <sz val="20"/>
      <color indexed="12"/>
      <name val="Arial"/>
      <family val="2"/>
    </font>
    <font>
      <sz val="14"/>
      <name val="Arial"/>
      <family val="0"/>
    </font>
    <font>
      <i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20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28"/>
      <name val="Arial"/>
      <family val="2"/>
    </font>
    <font>
      <i/>
      <sz val="26"/>
      <name val="Arial"/>
      <family val="2"/>
    </font>
    <font>
      <i/>
      <sz val="20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i/>
      <sz val="36"/>
      <color indexed="10"/>
      <name val="Arial"/>
      <family val="2"/>
    </font>
    <font>
      <sz val="20"/>
      <name val="Arial"/>
      <family val="0"/>
    </font>
    <font>
      <i/>
      <sz val="48"/>
      <name val="Arial"/>
      <family val="2"/>
    </font>
    <font>
      <b/>
      <i/>
      <sz val="26"/>
      <color indexed="12"/>
      <name val="Arial"/>
      <family val="2"/>
    </font>
    <font>
      <i/>
      <sz val="36"/>
      <name val="Arial"/>
      <family val="2"/>
    </font>
    <font>
      <b/>
      <i/>
      <sz val="18"/>
      <color indexed="12"/>
      <name val="Arial"/>
      <family val="2"/>
    </font>
    <font>
      <sz val="10"/>
      <color indexed="9"/>
      <name val="Arial"/>
      <family val="0"/>
    </font>
    <font>
      <i/>
      <sz val="22"/>
      <color indexed="10"/>
      <name val="Arial"/>
      <family val="2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0" fillId="0" borderId="0" xfId="0" applyNumberForma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80" fontId="0" fillId="2" borderId="1" xfId="0" applyNumberForma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1" fontId="3" fillId="0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180" fontId="3" fillId="3" borderId="1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8" fillId="0" borderId="2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1" fontId="19" fillId="0" borderId="3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20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/>
    </xf>
    <xf numFmtId="1" fontId="19" fillId="2" borderId="1" xfId="0" applyNumberFormat="1" applyFont="1" applyFill="1" applyBorder="1" applyAlignment="1">
      <alignment horizontal="center" vertical="center" wrapText="1"/>
    </xf>
    <xf numFmtId="1" fontId="19" fillId="2" borderId="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8" fillId="0" borderId="25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1" fontId="19" fillId="0" borderId="7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30" fillId="0" borderId="27" xfId="0" applyNumberFormat="1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82" fontId="15" fillId="0" borderId="46" xfId="0" applyNumberFormat="1" applyFont="1" applyBorder="1" applyAlignment="1">
      <alignment horizontal="center" vertical="center" wrapText="1"/>
    </xf>
    <xf numFmtId="182" fontId="15" fillId="0" borderId="23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75" zoomScaleNormal="75" workbookViewId="0" topLeftCell="A1">
      <selection activeCell="A1" sqref="A1:J2"/>
    </sheetView>
  </sheetViews>
  <sheetFormatPr defaultColWidth="9.140625" defaultRowHeight="12.75"/>
  <cols>
    <col min="1" max="1" width="7.8515625" style="2" customWidth="1"/>
    <col min="2" max="2" width="23.421875" style="2" customWidth="1"/>
    <col min="3" max="3" width="30.57421875" style="2" customWidth="1"/>
    <col min="4" max="4" width="13.421875" style="2" customWidth="1"/>
    <col min="5" max="5" width="2.57421875" style="4" customWidth="1"/>
    <col min="6" max="10" width="19.57421875" style="2" customWidth="1"/>
    <col min="11" max="16384" width="19.8515625" style="2" customWidth="1"/>
  </cols>
  <sheetData>
    <row r="1" spans="1:10" ht="22.5" customHeight="1">
      <c r="A1" s="139" t="s">
        <v>38</v>
      </c>
      <c r="B1" s="140"/>
      <c r="C1" s="140"/>
      <c r="D1" s="140"/>
      <c r="E1" s="140"/>
      <c r="F1" s="140"/>
      <c r="G1" s="140"/>
      <c r="H1" s="140"/>
      <c r="I1" s="140"/>
      <c r="J1" s="117"/>
    </row>
    <row r="2" spans="1:10" ht="36" customHeight="1">
      <c r="A2" s="118"/>
      <c r="B2" s="58"/>
      <c r="C2" s="58"/>
      <c r="D2" s="58"/>
      <c r="E2" s="58"/>
      <c r="F2" s="58"/>
      <c r="G2" s="58"/>
      <c r="H2" s="58"/>
      <c r="I2" s="58"/>
      <c r="J2" s="59"/>
    </row>
    <row r="3" spans="1:10" ht="19.5" customHeight="1">
      <c r="A3" s="20"/>
      <c r="B3" s="1"/>
      <c r="C3" s="1"/>
      <c r="D3" s="1"/>
      <c r="E3" s="1"/>
      <c r="F3" s="1"/>
      <c r="G3" s="1"/>
      <c r="H3" s="1"/>
      <c r="I3" s="12"/>
      <c r="J3" s="30"/>
    </row>
    <row r="4" spans="1:10" ht="27.75" customHeight="1">
      <c r="A4" s="20"/>
      <c r="B4" s="1"/>
      <c r="C4" s="5"/>
      <c r="D4" s="5"/>
      <c r="E4" s="10"/>
      <c r="F4" s="137" t="s">
        <v>56</v>
      </c>
      <c r="G4" s="137"/>
      <c r="H4" s="137"/>
      <c r="I4" s="137"/>
      <c r="J4" s="138"/>
    </row>
    <row r="5" spans="1:10" ht="40.5" customHeight="1">
      <c r="A5" s="142" t="s">
        <v>28</v>
      </c>
      <c r="B5" s="3" t="s">
        <v>22</v>
      </c>
      <c r="C5" s="56" t="s">
        <v>18</v>
      </c>
      <c r="D5" s="56" t="s">
        <v>9</v>
      </c>
      <c r="E5" s="10"/>
      <c r="F5" s="56" t="s">
        <v>23</v>
      </c>
      <c r="G5" s="56" t="s">
        <v>60</v>
      </c>
      <c r="H5" s="56"/>
      <c r="I5" s="56" t="s">
        <v>37</v>
      </c>
      <c r="J5" s="141"/>
    </row>
    <row r="6" spans="1:10" ht="34.5" customHeight="1">
      <c r="A6" s="142"/>
      <c r="B6" s="7">
        <f>COUNTA(B7:B10)</f>
        <v>4</v>
      </c>
      <c r="C6" s="56"/>
      <c r="D6" s="56"/>
      <c r="E6" s="10"/>
      <c r="F6" s="56"/>
      <c r="G6" s="3" t="s">
        <v>12</v>
      </c>
      <c r="H6" s="3" t="s">
        <v>11</v>
      </c>
      <c r="I6" s="3" t="s">
        <v>12</v>
      </c>
      <c r="J6" s="18" t="s">
        <v>11</v>
      </c>
    </row>
    <row r="7" spans="1:10" ht="101.25" customHeight="1">
      <c r="A7" s="21">
        <v>1</v>
      </c>
      <c r="B7" s="9" t="s">
        <v>0</v>
      </c>
      <c r="C7" s="6" t="s">
        <v>64</v>
      </c>
      <c r="D7" s="6" t="s">
        <v>3</v>
      </c>
      <c r="E7" s="10"/>
      <c r="F7" s="8">
        <f>SUM('Individual Team Results'!X12:X14)</f>
        <v>52</v>
      </c>
      <c r="G7" s="6">
        <f>+'Individual Team Results'!BH13</f>
        <v>1184</v>
      </c>
      <c r="H7" s="6">
        <f>+'Individual Team Results'!BI13</f>
        <v>15</v>
      </c>
      <c r="I7" s="8">
        <f>+'Individual Team Results'!BK13</f>
        <v>22</v>
      </c>
      <c r="J7" s="33">
        <f>+'Individual Team Results'!BL13</f>
        <v>46.442307692307594</v>
      </c>
    </row>
    <row r="8" spans="1:10" ht="101.25" customHeight="1">
      <c r="A8" s="21">
        <v>2</v>
      </c>
      <c r="B8" s="9" t="s">
        <v>55</v>
      </c>
      <c r="C8" s="6" t="s">
        <v>61</v>
      </c>
      <c r="D8" s="6" t="s">
        <v>3</v>
      </c>
      <c r="E8" s="10"/>
      <c r="F8" s="8">
        <f>SUM('Individual Team Results'!X9:X11)</f>
        <v>52</v>
      </c>
      <c r="G8" s="6">
        <f>+'Individual Team Results'!BH9</f>
        <v>1235</v>
      </c>
      <c r="H8" s="6">
        <f>+'Individual Team Results'!BI9</f>
        <v>39.00000000000546</v>
      </c>
      <c r="I8" s="8">
        <f>+'Individual Team Results'!BK9</f>
        <v>23</v>
      </c>
      <c r="J8" s="33">
        <f>+'Individual Team Results'!BL9</f>
        <v>45.74999999999996</v>
      </c>
    </row>
    <row r="9" spans="1:10" ht="101.25" customHeight="1">
      <c r="A9" s="21">
        <v>3</v>
      </c>
      <c r="B9" s="9" t="s">
        <v>54</v>
      </c>
      <c r="C9" s="6" t="s">
        <v>63</v>
      </c>
      <c r="D9" s="6" t="s">
        <v>3</v>
      </c>
      <c r="E9" s="10"/>
      <c r="F9" s="8">
        <f>SUM('Individual Team Results'!X15:X17)</f>
        <v>43</v>
      </c>
      <c r="G9" s="6">
        <f>+'Individual Team Results'!BH15</f>
        <v>1278</v>
      </c>
      <c r="H9" s="6">
        <f>+'Individual Team Results'!BI15</f>
        <v>28.00000000000182</v>
      </c>
      <c r="I9" s="8">
        <f>+'Individual Team Results'!BK15</f>
        <v>29</v>
      </c>
      <c r="J9" s="33">
        <f>+'Individual Team Results'!BL15</f>
        <v>43.90697674418604</v>
      </c>
    </row>
    <row r="10" spans="1:10" ht="101.25" customHeight="1" thickBot="1">
      <c r="A10" s="25">
        <v>4</v>
      </c>
      <c r="B10" s="26" t="s">
        <v>17</v>
      </c>
      <c r="C10" s="27" t="s">
        <v>62</v>
      </c>
      <c r="D10" s="27" t="s">
        <v>3</v>
      </c>
      <c r="E10" s="28"/>
      <c r="F10" s="29">
        <f>SUM('Individual Team Results'!X18:X19)</f>
        <v>31</v>
      </c>
      <c r="G10" s="27">
        <f>+'Individual Team Results'!BH18</f>
        <v>1336</v>
      </c>
      <c r="H10" s="27">
        <f>+'Individual Team Results'!BI18</f>
        <v>0.9999999999990905</v>
      </c>
      <c r="I10" s="29">
        <f>+'Individual Team Results'!BK18</f>
        <v>43</v>
      </c>
      <c r="J10" s="34">
        <f>+'Individual Team Results'!BL18</f>
        <v>5.838709677419587</v>
      </c>
    </row>
  </sheetData>
  <sheetProtection/>
  <protectedRanges>
    <protectedRange sqref="D7:H10" name="Range1"/>
  </protectedRanges>
  <mergeCells count="8">
    <mergeCell ref="F4:J4"/>
    <mergeCell ref="A1:J2"/>
    <mergeCell ref="G5:H5"/>
    <mergeCell ref="I5:J5"/>
    <mergeCell ref="A5:A6"/>
    <mergeCell ref="C5:C6"/>
    <mergeCell ref="D5:D6"/>
    <mergeCell ref="F5:F6"/>
  </mergeCells>
  <printOptions horizontalCentered="1" verticalCentered="1"/>
  <pageMargins left="0.43" right="0.49" top="0.3937007874015748" bottom="0.54" header="0.1968503937007874" footer="0.36"/>
  <pageSetup fitToHeight="1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95" customWidth="1"/>
    <col min="2" max="4" width="18.8515625" style="95" customWidth="1"/>
    <col min="5" max="5" width="18.8515625" style="95" hidden="1" customWidth="1"/>
    <col min="6" max="8" width="18.8515625" style="95" customWidth="1"/>
    <col min="9" max="9" width="8.7109375" style="95" hidden="1" customWidth="1"/>
    <col min="10" max="11" width="13.00390625" style="95" hidden="1" customWidth="1"/>
    <col min="12" max="12" width="13.00390625" style="95" customWidth="1"/>
    <col min="13" max="13" width="13.421875" style="95" customWidth="1"/>
    <col min="14" max="18" width="13.00390625" style="0" customWidth="1"/>
    <col min="19" max="19" width="13.421875" style="95" customWidth="1"/>
    <col min="20" max="16384" width="19.8515625" style="95" customWidth="1"/>
  </cols>
  <sheetData>
    <row r="1" spans="1:13" ht="27.75" customHeight="1">
      <c r="A1" s="212" t="s">
        <v>83</v>
      </c>
      <c r="B1" s="212"/>
      <c r="C1" s="212"/>
      <c r="D1" s="93"/>
      <c r="E1" s="94"/>
      <c r="F1" s="201" t="s">
        <v>84</v>
      </c>
      <c r="G1" s="202">
        <v>0</v>
      </c>
      <c r="H1" s="94"/>
      <c r="I1" s="96"/>
      <c r="J1" s="96"/>
      <c r="K1" s="97"/>
      <c r="L1" s="196" t="s">
        <v>7</v>
      </c>
      <c r="M1" s="196"/>
    </row>
    <row r="2" spans="1:13" ht="27" customHeight="1">
      <c r="A2" s="212"/>
      <c r="B2" s="212"/>
      <c r="C2" s="212"/>
      <c r="D2" s="93"/>
      <c r="E2" s="93"/>
      <c r="F2" s="201"/>
      <c r="G2" s="202"/>
      <c r="H2" s="93"/>
      <c r="I2" s="1"/>
      <c r="J2" s="1"/>
      <c r="K2" s="99"/>
      <c r="L2" s="100" t="s">
        <v>6</v>
      </c>
      <c r="M2" s="100" t="s">
        <v>8</v>
      </c>
    </row>
    <row r="3" spans="1:13" ht="27.75" customHeight="1">
      <c r="A3" s="101"/>
      <c r="B3" s="102"/>
      <c r="C3" s="102"/>
      <c r="D3" s="102"/>
      <c r="E3" s="102"/>
      <c r="F3" s="102"/>
      <c r="G3" s="102"/>
      <c r="H3" s="102"/>
      <c r="I3" s="1"/>
      <c r="J3" s="1"/>
      <c r="K3" s="1"/>
      <c r="L3" s="103" t="s">
        <v>3</v>
      </c>
      <c r="M3" s="103">
        <v>1</v>
      </c>
    </row>
    <row r="4" spans="1:13" ht="27.75" customHeight="1">
      <c r="A4" s="197" t="s">
        <v>82</v>
      </c>
      <c r="B4" s="198"/>
      <c r="C4" s="199"/>
      <c r="D4" s="200" t="s">
        <v>48</v>
      </c>
      <c r="E4" s="200"/>
      <c r="F4" s="200"/>
      <c r="G4" s="200"/>
      <c r="H4" s="104"/>
      <c r="I4" s="104"/>
      <c r="J4" s="104"/>
      <c r="K4" s="1"/>
      <c r="L4" s="103" t="s">
        <v>5</v>
      </c>
      <c r="M4" s="103">
        <v>0.814</v>
      </c>
    </row>
    <row r="5" spans="1:13" ht="27.75" customHeight="1">
      <c r="A5" s="197" t="s">
        <v>7</v>
      </c>
      <c r="B5" s="198"/>
      <c r="C5" s="199"/>
      <c r="D5" s="209" t="s">
        <v>3</v>
      </c>
      <c r="E5" s="210"/>
      <c r="F5" s="211"/>
      <c r="G5" s="105"/>
      <c r="H5" s="105"/>
      <c r="I5" s="1"/>
      <c r="J5" s="1"/>
      <c r="K5" s="1"/>
      <c r="L5" s="103" t="s">
        <v>4</v>
      </c>
      <c r="M5" s="103">
        <v>1.038</v>
      </c>
    </row>
    <row r="6" spans="1:13" ht="15" customHeight="1">
      <c r="A6" s="106"/>
      <c r="B6" s="107"/>
      <c r="C6" s="107"/>
      <c r="D6" s="108"/>
      <c r="E6" s="108"/>
      <c r="F6" s="108"/>
      <c r="G6" s="108"/>
      <c r="H6" s="108"/>
      <c r="I6" s="105"/>
      <c r="J6" s="105"/>
      <c r="K6" s="105"/>
      <c r="L6" s="105"/>
      <c r="M6" s="109"/>
    </row>
    <row r="7" spans="1:15" ht="32.25" customHeight="1">
      <c r="A7" s="212" t="s">
        <v>86</v>
      </c>
      <c r="B7" s="212"/>
      <c r="C7" s="212"/>
      <c r="D7" s="110"/>
      <c r="E7" s="110"/>
      <c r="F7" s="110"/>
      <c r="G7" s="110"/>
      <c r="H7" s="111"/>
      <c r="I7" s="105"/>
      <c r="J7" s="105"/>
      <c r="K7" s="112"/>
      <c r="L7" s="105"/>
      <c r="M7" s="109"/>
      <c r="N7" s="95"/>
      <c r="O7" s="95"/>
    </row>
    <row r="8" spans="1:15" ht="17.25" customHeight="1">
      <c r="A8" s="212"/>
      <c r="B8" s="212"/>
      <c r="C8" s="212"/>
      <c r="D8" s="111"/>
      <c r="E8" s="107"/>
      <c r="F8" s="107"/>
      <c r="G8" s="105"/>
      <c r="H8" s="105"/>
      <c r="I8" s="105"/>
      <c r="J8" s="105"/>
      <c r="K8" s="112"/>
      <c r="L8" s="105"/>
      <c r="M8" s="109"/>
      <c r="N8" s="95"/>
      <c r="O8" s="95"/>
    </row>
    <row r="9" spans="1:15" ht="27" customHeight="1">
      <c r="A9" s="213"/>
      <c r="B9" s="214"/>
      <c r="C9" s="215"/>
      <c r="D9" s="219" t="s">
        <v>87</v>
      </c>
      <c r="E9" s="220"/>
      <c r="F9" s="220"/>
      <c r="G9" s="220" t="s">
        <v>79</v>
      </c>
      <c r="H9" s="220"/>
      <c r="I9" s="105"/>
      <c r="J9" s="105"/>
      <c r="K9" s="112"/>
      <c r="L9" s="220" t="s">
        <v>88</v>
      </c>
      <c r="M9" s="109"/>
      <c r="N9" s="95"/>
      <c r="O9" s="95"/>
    </row>
    <row r="10" spans="1:16" ht="29.25" customHeight="1">
      <c r="A10" s="216"/>
      <c r="B10" s="217"/>
      <c r="C10" s="218"/>
      <c r="D10" s="113" t="s">
        <v>12</v>
      </c>
      <c r="E10" s="114"/>
      <c r="F10" s="103" t="s">
        <v>11</v>
      </c>
      <c r="G10" s="103" t="s">
        <v>12</v>
      </c>
      <c r="H10" s="103" t="s">
        <v>11</v>
      </c>
      <c r="I10" s="115" t="s">
        <v>89</v>
      </c>
      <c r="J10" s="115" t="s">
        <v>90</v>
      </c>
      <c r="K10" s="115" t="s">
        <v>91</v>
      </c>
      <c r="L10" s="220"/>
      <c r="M10" s="116" t="s">
        <v>92</v>
      </c>
      <c r="N10" s="95"/>
      <c r="O10" s="95"/>
      <c r="P10" s="95"/>
    </row>
    <row r="11" spans="1:16" ht="35.25" customHeight="1">
      <c r="A11" s="221" t="s">
        <v>80</v>
      </c>
      <c r="B11" s="221"/>
      <c r="C11" s="221"/>
      <c r="D11" s="119">
        <f>ROUNDDOWN(K11,0)</f>
        <v>23</v>
      </c>
      <c r="E11" s="120"/>
      <c r="F11" s="121">
        <f>SUM(K11-D11)*60</f>
        <v>11.529411764705841</v>
      </c>
      <c r="G11" s="119">
        <f>ROUNDDOWN(M11,0)</f>
        <v>23</v>
      </c>
      <c r="H11" s="121">
        <f>SUM(M11-G11)*60</f>
        <v>11.529411764705841</v>
      </c>
      <c r="I11" s="105">
        <f>IF($D$5="H16",J11/$M$3)+IF($D$5="P16",J11/$M$4)+IF($D$5="L2000",J11/$M$5)</f>
        <v>1391.5294117647059</v>
      </c>
      <c r="J11" s="122">
        <f>SUM(J16:J32)/L11</f>
        <v>1391.5294117647059</v>
      </c>
      <c r="K11" s="122">
        <f>SUM(J11/60)</f>
        <v>23.192156862745097</v>
      </c>
      <c r="L11" s="222">
        <f>+A14-G1</f>
        <v>17</v>
      </c>
      <c r="M11" s="123">
        <f>SUM(I11/60)</f>
        <v>23.192156862745097</v>
      </c>
      <c r="N11" s="95"/>
      <c r="O11" s="95"/>
      <c r="P11" s="95"/>
    </row>
    <row r="12" spans="1:16" ht="35.25" customHeight="1">
      <c r="A12" s="221" t="s">
        <v>93</v>
      </c>
      <c r="B12" s="221"/>
      <c r="C12" s="221"/>
      <c r="D12" s="119">
        <f>ROUNDDOWN(K12,0)</f>
        <v>12</v>
      </c>
      <c r="E12" s="120"/>
      <c r="F12" s="121">
        <f>SUM(K12-D12)*60</f>
        <v>20.99999999999998</v>
      </c>
      <c r="G12" s="119">
        <f>ROUNDDOWN(M12,0)</f>
        <v>12</v>
      </c>
      <c r="H12" s="121">
        <f>SUM(M12-G12)*60</f>
        <v>20.99999999999998</v>
      </c>
      <c r="I12" s="105">
        <f>IF($D$5="H16",J12/$M$3)+IF($D$5="P16",J12/$M$4)+IF($D$5="L2000",J12/$M$5)</f>
        <v>741</v>
      </c>
      <c r="J12" s="122">
        <f>MIN(J16:J32)</f>
        <v>741</v>
      </c>
      <c r="K12" s="122">
        <f>SUM(J12/60)</f>
        <v>12.35</v>
      </c>
      <c r="L12" s="223"/>
      <c r="M12" s="123">
        <f>SUM(I12/60)</f>
        <v>12.35</v>
      </c>
      <c r="N12" s="95"/>
      <c r="O12" s="95"/>
      <c r="P12" s="95"/>
    </row>
    <row r="13" spans="1:18" s="105" customFormat="1" ht="20.2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2"/>
      <c r="O13" s="12"/>
      <c r="P13" s="12"/>
      <c r="Q13" s="12"/>
      <c r="R13" s="12"/>
    </row>
    <row r="14" spans="1:13" ht="51.75" customHeight="1">
      <c r="A14" s="98">
        <f>COUNTA(A16:A32)</f>
        <v>17</v>
      </c>
      <c r="B14" s="196" t="s">
        <v>94</v>
      </c>
      <c r="C14" s="196"/>
      <c r="D14" s="196"/>
      <c r="E14" s="114"/>
      <c r="F14" s="196" t="s">
        <v>95</v>
      </c>
      <c r="G14" s="196"/>
      <c r="H14" s="196"/>
      <c r="I14" s="114"/>
      <c r="J14" s="114"/>
      <c r="K14" s="114"/>
      <c r="L14" s="196" t="s">
        <v>69</v>
      </c>
      <c r="M14" s="196"/>
    </row>
    <row r="15" spans="1:20" ht="47.25" customHeight="1">
      <c r="A15" s="127" t="s">
        <v>96</v>
      </c>
      <c r="B15" s="127" t="s">
        <v>97</v>
      </c>
      <c r="C15" s="127" t="s">
        <v>98</v>
      </c>
      <c r="D15" s="127" t="s">
        <v>99</v>
      </c>
      <c r="E15" s="114" t="s">
        <v>30</v>
      </c>
      <c r="F15" s="127" t="s">
        <v>97</v>
      </c>
      <c r="G15" s="127" t="s">
        <v>98</v>
      </c>
      <c r="H15" s="127" t="s">
        <v>99</v>
      </c>
      <c r="I15" s="128" t="s">
        <v>30</v>
      </c>
      <c r="J15" s="128" t="s">
        <v>90</v>
      </c>
      <c r="K15" s="128" t="s">
        <v>100</v>
      </c>
      <c r="L15" s="127" t="s">
        <v>98</v>
      </c>
      <c r="M15" s="127" t="s">
        <v>99</v>
      </c>
      <c r="T15" s="136"/>
    </row>
    <row r="16" spans="1:20" ht="27.75" customHeight="1">
      <c r="A16" s="129">
        <v>1</v>
      </c>
      <c r="B16" s="129">
        <v>0</v>
      </c>
      <c r="C16" s="129">
        <v>0</v>
      </c>
      <c r="D16" s="129">
        <v>0</v>
      </c>
      <c r="E16" s="114">
        <f aca="true" t="shared" si="0" ref="E16:E24">SUM(((B16*60)+C16)*60)+D16</f>
        <v>0</v>
      </c>
      <c r="F16" s="129">
        <v>0</v>
      </c>
      <c r="G16" s="129">
        <v>35</v>
      </c>
      <c r="H16" s="129">
        <v>0</v>
      </c>
      <c r="I16" s="114">
        <f>SUM(((F16*60)+G16)*60)+H16</f>
        <v>2100</v>
      </c>
      <c r="J16" s="114">
        <f>SUM(I16-E16)</f>
        <v>2100</v>
      </c>
      <c r="K16" s="114">
        <f>SUM(J16/60)</f>
        <v>35</v>
      </c>
      <c r="L16" s="130">
        <f>ROUNDDOWN(K16,0)</f>
        <v>35</v>
      </c>
      <c r="M16" s="130">
        <f>SUM(K16-L16)*60</f>
        <v>0</v>
      </c>
      <c r="T16" s="136"/>
    </row>
    <row r="17" spans="1:20" ht="27.75" customHeight="1">
      <c r="A17" s="131">
        <v>2</v>
      </c>
      <c r="B17" s="131">
        <f>+F16</f>
        <v>0</v>
      </c>
      <c r="C17" s="131">
        <f aca="true" t="shared" si="1" ref="C17:D24">+G16</f>
        <v>35</v>
      </c>
      <c r="D17" s="131">
        <f t="shared" si="1"/>
        <v>0</v>
      </c>
      <c r="E17" s="114">
        <f t="shared" si="0"/>
        <v>2100</v>
      </c>
      <c r="F17" s="129">
        <v>0</v>
      </c>
      <c r="G17" s="129">
        <v>58</v>
      </c>
      <c r="H17" s="129">
        <v>55</v>
      </c>
      <c r="I17" s="114">
        <f aca="true" t="shared" si="2" ref="I17:I24">SUM(((F17*60)+G17)*60)+H17</f>
        <v>3535</v>
      </c>
      <c r="J17" s="114">
        <f aca="true" t="shared" si="3" ref="J17:J24">SUM(I17-E17)</f>
        <v>1435</v>
      </c>
      <c r="K17" s="114">
        <f aca="true" t="shared" si="4" ref="K17:K32">SUM(J17/60)</f>
        <v>23.916666666666668</v>
      </c>
      <c r="L17" s="130">
        <f aca="true" t="shared" si="5" ref="L17:L32">ROUNDDOWN(K17,0)</f>
        <v>23</v>
      </c>
      <c r="M17" s="130">
        <f aca="true" t="shared" si="6" ref="M17:M24">SUM(K17-L17)*60</f>
        <v>55.00000000000007</v>
      </c>
      <c r="T17" s="136"/>
    </row>
    <row r="18" spans="1:20" ht="27.75" customHeight="1">
      <c r="A18" s="131">
        <v>3</v>
      </c>
      <c r="B18" s="131">
        <f aca="true" t="shared" si="7" ref="B18:B24">+F17</f>
        <v>0</v>
      </c>
      <c r="C18" s="131">
        <f t="shared" si="1"/>
        <v>58</v>
      </c>
      <c r="D18" s="131">
        <f t="shared" si="1"/>
        <v>55</v>
      </c>
      <c r="E18" s="114">
        <f t="shared" si="0"/>
        <v>3535</v>
      </c>
      <c r="F18" s="129">
        <v>1</v>
      </c>
      <c r="G18" s="129">
        <v>19</v>
      </c>
      <c r="H18" s="129">
        <v>28</v>
      </c>
      <c r="I18" s="114">
        <f t="shared" si="2"/>
        <v>4768</v>
      </c>
      <c r="J18" s="114">
        <f t="shared" si="3"/>
        <v>1233</v>
      </c>
      <c r="K18" s="114">
        <f t="shared" si="4"/>
        <v>20.55</v>
      </c>
      <c r="L18" s="130">
        <f t="shared" si="5"/>
        <v>20</v>
      </c>
      <c r="M18" s="130">
        <f t="shared" si="6"/>
        <v>33.00000000000004</v>
      </c>
      <c r="T18" s="136"/>
    </row>
    <row r="19" spans="1:20" ht="27.75" customHeight="1">
      <c r="A19" s="132">
        <v>4</v>
      </c>
      <c r="B19" s="131">
        <f t="shared" si="7"/>
        <v>1</v>
      </c>
      <c r="C19" s="131">
        <f t="shared" si="1"/>
        <v>19</v>
      </c>
      <c r="D19" s="131">
        <f t="shared" si="1"/>
        <v>28</v>
      </c>
      <c r="E19" s="114">
        <f t="shared" si="0"/>
        <v>4768</v>
      </c>
      <c r="F19" s="129">
        <v>1</v>
      </c>
      <c r="G19" s="129">
        <v>40</v>
      </c>
      <c r="H19" s="129">
        <v>15</v>
      </c>
      <c r="I19" s="114">
        <f t="shared" si="2"/>
        <v>6015</v>
      </c>
      <c r="J19" s="114">
        <f t="shared" si="3"/>
        <v>1247</v>
      </c>
      <c r="K19" s="114">
        <f t="shared" si="4"/>
        <v>20.783333333333335</v>
      </c>
      <c r="L19" s="130">
        <f t="shared" si="5"/>
        <v>20</v>
      </c>
      <c r="M19" s="130">
        <f t="shared" si="6"/>
        <v>47.0000000000001</v>
      </c>
      <c r="T19" s="136"/>
    </row>
    <row r="20" spans="1:20" ht="27.75" customHeight="1">
      <c r="A20" s="131">
        <v>5</v>
      </c>
      <c r="B20" s="131">
        <f t="shared" si="7"/>
        <v>1</v>
      </c>
      <c r="C20" s="131">
        <f t="shared" si="1"/>
        <v>40</v>
      </c>
      <c r="D20" s="131">
        <f t="shared" si="1"/>
        <v>15</v>
      </c>
      <c r="E20" s="114">
        <f t="shared" si="0"/>
        <v>6015</v>
      </c>
      <c r="F20" s="129">
        <v>2</v>
      </c>
      <c r="G20" s="129">
        <v>1</v>
      </c>
      <c r="H20" s="129">
        <v>5</v>
      </c>
      <c r="I20" s="114">
        <f t="shared" si="2"/>
        <v>7265</v>
      </c>
      <c r="J20" s="114">
        <f t="shared" si="3"/>
        <v>1250</v>
      </c>
      <c r="K20" s="114">
        <f t="shared" si="4"/>
        <v>20.833333333333332</v>
      </c>
      <c r="L20" s="130">
        <f t="shared" si="5"/>
        <v>20</v>
      </c>
      <c r="M20" s="130">
        <f t="shared" si="6"/>
        <v>49.99999999999993</v>
      </c>
      <c r="T20" s="136"/>
    </row>
    <row r="21" spans="1:20" ht="27.75" customHeight="1">
      <c r="A21" s="131">
        <v>6</v>
      </c>
      <c r="B21" s="131">
        <f t="shared" si="7"/>
        <v>2</v>
      </c>
      <c r="C21" s="131">
        <f t="shared" si="1"/>
        <v>1</v>
      </c>
      <c r="D21" s="131">
        <f t="shared" si="1"/>
        <v>5</v>
      </c>
      <c r="E21" s="114">
        <f t="shared" si="0"/>
        <v>7265</v>
      </c>
      <c r="F21" s="129">
        <v>2</v>
      </c>
      <c r="G21" s="129">
        <v>20</v>
      </c>
      <c r="H21" s="129">
        <v>35</v>
      </c>
      <c r="I21" s="114">
        <f t="shared" si="2"/>
        <v>8435</v>
      </c>
      <c r="J21" s="114">
        <f t="shared" si="3"/>
        <v>1170</v>
      </c>
      <c r="K21" s="114">
        <f t="shared" si="4"/>
        <v>19.5</v>
      </c>
      <c r="L21" s="130">
        <f t="shared" si="5"/>
        <v>19</v>
      </c>
      <c r="M21" s="130">
        <f t="shared" si="6"/>
        <v>30</v>
      </c>
      <c r="T21" s="136"/>
    </row>
    <row r="22" spans="1:20" ht="27.75" customHeight="1">
      <c r="A22" s="131">
        <v>7</v>
      </c>
      <c r="B22" s="131">
        <f t="shared" si="7"/>
        <v>2</v>
      </c>
      <c r="C22" s="131">
        <f t="shared" si="1"/>
        <v>20</v>
      </c>
      <c r="D22" s="131">
        <f t="shared" si="1"/>
        <v>35</v>
      </c>
      <c r="E22" s="114">
        <f t="shared" si="0"/>
        <v>8435</v>
      </c>
      <c r="F22" s="129">
        <v>2</v>
      </c>
      <c r="G22" s="129">
        <v>37</v>
      </c>
      <c r="H22" s="129">
        <v>55</v>
      </c>
      <c r="I22" s="114">
        <f t="shared" si="2"/>
        <v>9475</v>
      </c>
      <c r="J22" s="114">
        <f t="shared" si="3"/>
        <v>1040</v>
      </c>
      <c r="K22" s="114">
        <f t="shared" si="4"/>
        <v>17.333333333333332</v>
      </c>
      <c r="L22" s="130">
        <f t="shared" si="5"/>
        <v>17</v>
      </c>
      <c r="M22" s="130">
        <f t="shared" si="6"/>
        <v>19.99999999999993</v>
      </c>
      <c r="T22" s="136"/>
    </row>
    <row r="23" spans="1:20" ht="27.75" customHeight="1">
      <c r="A23" s="131">
        <v>8</v>
      </c>
      <c r="B23" s="131">
        <f t="shared" si="7"/>
        <v>2</v>
      </c>
      <c r="C23" s="131">
        <f t="shared" si="1"/>
        <v>37</v>
      </c>
      <c r="D23" s="131">
        <f t="shared" si="1"/>
        <v>55</v>
      </c>
      <c r="E23" s="114">
        <f t="shared" si="0"/>
        <v>9475</v>
      </c>
      <c r="F23" s="129">
        <v>2</v>
      </c>
      <c r="G23" s="129">
        <v>53</v>
      </c>
      <c r="H23" s="129">
        <v>30</v>
      </c>
      <c r="I23" s="114">
        <f t="shared" si="2"/>
        <v>10410</v>
      </c>
      <c r="J23" s="114">
        <f t="shared" si="3"/>
        <v>935</v>
      </c>
      <c r="K23" s="114">
        <f t="shared" si="4"/>
        <v>15.583333333333334</v>
      </c>
      <c r="L23" s="130">
        <f t="shared" si="5"/>
        <v>15</v>
      </c>
      <c r="M23" s="130">
        <f t="shared" si="6"/>
        <v>35.000000000000036</v>
      </c>
      <c r="T23" s="136"/>
    </row>
    <row r="24" spans="1:20" ht="27.75" customHeight="1">
      <c r="A24" s="131">
        <v>9</v>
      </c>
      <c r="B24" s="131">
        <f t="shared" si="7"/>
        <v>2</v>
      </c>
      <c r="C24" s="131">
        <f t="shared" si="1"/>
        <v>53</v>
      </c>
      <c r="D24" s="131">
        <f t="shared" si="1"/>
        <v>30</v>
      </c>
      <c r="E24" s="114">
        <f t="shared" si="0"/>
        <v>10410</v>
      </c>
      <c r="F24" s="129">
        <v>3</v>
      </c>
      <c r="G24" s="129">
        <v>5</v>
      </c>
      <c r="H24" s="129">
        <v>51</v>
      </c>
      <c r="I24" s="114">
        <f t="shared" si="2"/>
        <v>11151</v>
      </c>
      <c r="J24" s="114">
        <f t="shared" si="3"/>
        <v>741</v>
      </c>
      <c r="K24" s="114">
        <f t="shared" si="4"/>
        <v>12.35</v>
      </c>
      <c r="L24" s="130">
        <f t="shared" si="5"/>
        <v>12</v>
      </c>
      <c r="M24" s="130">
        <f t="shared" si="6"/>
        <v>20.99999999999998</v>
      </c>
      <c r="T24" s="136"/>
    </row>
    <row r="25" spans="1:20" ht="27.75" customHeight="1">
      <c r="A25" s="133">
        <v>1</v>
      </c>
      <c r="B25" s="133">
        <v>0</v>
      </c>
      <c r="C25" s="133">
        <v>0</v>
      </c>
      <c r="D25" s="133">
        <v>0</v>
      </c>
      <c r="E25" s="22">
        <f aca="true" t="shared" si="8" ref="E25:E32">SUM(((B25*60)+C25)*60)+D25</f>
        <v>0</v>
      </c>
      <c r="F25" s="134">
        <v>0</v>
      </c>
      <c r="G25" s="134">
        <v>15</v>
      </c>
      <c r="H25" s="134">
        <v>45</v>
      </c>
      <c r="I25" s="22">
        <f aca="true" t="shared" si="9" ref="I25:I32">SUM(((F25*60)+G25)*60)+H25</f>
        <v>945</v>
      </c>
      <c r="J25" s="22">
        <f aca="true" t="shared" si="10" ref="J25:J32">SUM(I25-E25)</f>
        <v>945</v>
      </c>
      <c r="K25" s="22">
        <f t="shared" si="4"/>
        <v>15.75</v>
      </c>
      <c r="L25" s="135">
        <f t="shared" si="5"/>
        <v>15</v>
      </c>
      <c r="M25" s="135">
        <f aca="true" t="shared" si="11" ref="M25:M32">SUM(K25-L25)*60</f>
        <v>45</v>
      </c>
      <c r="T25" s="136"/>
    </row>
    <row r="26" spans="1:20" ht="27.75" customHeight="1">
      <c r="A26" s="133">
        <v>2</v>
      </c>
      <c r="B26" s="133">
        <f aca="true" t="shared" si="12" ref="B26:D29">+F25</f>
        <v>0</v>
      </c>
      <c r="C26" s="133">
        <f t="shared" si="12"/>
        <v>15</v>
      </c>
      <c r="D26" s="133">
        <f t="shared" si="12"/>
        <v>45</v>
      </c>
      <c r="E26" s="22">
        <f t="shared" si="8"/>
        <v>945</v>
      </c>
      <c r="F26" s="134">
        <v>0</v>
      </c>
      <c r="G26" s="134">
        <v>30</v>
      </c>
      <c r="H26" s="134">
        <v>25</v>
      </c>
      <c r="I26" s="22">
        <f t="shared" si="9"/>
        <v>1825</v>
      </c>
      <c r="J26" s="22">
        <f t="shared" si="10"/>
        <v>880</v>
      </c>
      <c r="K26" s="22">
        <f t="shared" si="4"/>
        <v>14.666666666666666</v>
      </c>
      <c r="L26" s="135">
        <f t="shared" si="5"/>
        <v>14</v>
      </c>
      <c r="M26" s="135">
        <f t="shared" si="11"/>
        <v>39.999999999999964</v>
      </c>
      <c r="T26" s="136"/>
    </row>
    <row r="27" spans="1:20" ht="27.75" customHeight="1">
      <c r="A27" s="133">
        <v>3</v>
      </c>
      <c r="B27" s="133">
        <f t="shared" si="12"/>
        <v>0</v>
      </c>
      <c r="C27" s="133">
        <f t="shared" si="12"/>
        <v>30</v>
      </c>
      <c r="D27" s="133">
        <f t="shared" si="12"/>
        <v>25</v>
      </c>
      <c r="E27" s="22">
        <f t="shared" si="8"/>
        <v>1825</v>
      </c>
      <c r="F27" s="134">
        <v>0</v>
      </c>
      <c r="G27" s="134">
        <v>48</v>
      </c>
      <c r="H27" s="134">
        <v>48</v>
      </c>
      <c r="I27" s="22">
        <f t="shared" si="9"/>
        <v>2928</v>
      </c>
      <c r="J27" s="22">
        <f t="shared" si="10"/>
        <v>1103</v>
      </c>
      <c r="K27" s="22">
        <f t="shared" si="4"/>
        <v>18.383333333333333</v>
      </c>
      <c r="L27" s="135">
        <f t="shared" si="5"/>
        <v>18</v>
      </c>
      <c r="M27" s="135">
        <f t="shared" si="11"/>
        <v>22.99999999999997</v>
      </c>
      <c r="T27" s="136"/>
    </row>
    <row r="28" spans="1:20" ht="27.75" customHeight="1">
      <c r="A28" s="133">
        <v>4</v>
      </c>
      <c r="B28" s="133">
        <f t="shared" si="12"/>
        <v>0</v>
      </c>
      <c r="C28" s="133">
        <f t="shared" si="12"/>
        <v>48</v>
      </c>
      <c r="D28" s="133">
        <f t="shared" si="12"/>
        <v>48</v>
      </c>
      <c r="E28" s="22">
        <f t="shared" si="8"/>
        <v>2928</v>
      </c>
      <c r="F28" s="134">
        <v>1</v>
      </c>
      <c r="G28" s="134">
        <v>52</v>
      </c>
      <c r="H28" s="134">
        <v>51</v>
      </c>
      <c r="I28" s="22">
        <f t="shared" si="9"/>
        <v>6771</v>
      </c>
      <c r="J28" s="22">
        <f t="shared" si="10"/>
        <v>3843</v>
      </c>
      <c r="K28" s="22">
        <f t="shared" si="4"/>
        <v>64.05</v>
      </c>
      <c r="L28" s="135">
        <f t="shared" si="5"/>
        <v>64</v>
      </c>
      <c r="M28" s="135">
        <f t="shared" si="11"/>
        <v>2.9999999999998295</v>
      </c>
      <c r="T28" s="136"/>
    </row>
    <row r="29" spans="1:20" ht="27.75" customHeight="1">
      <c r="A29" s="133">
        <v>5</v>
      </c>
      <c r="B29" s="133">
        <f t="shared" si="12"/>
        <v>1</v>
      </c>
      <c r="C29" s="133">
        <f t="shared" si="12"/>
        <v>52</v>
      </c>
      <c r="D29" s="133">
        <f t="shared" si="12"/>
        <v>51</v>
      </c>
      <c r="E29" s="22">
        <f t="shared" si="8"/>
        <v>6771</v>
      </c>
      <c r="F29" s="134">
        <v>2</v>
      </c>
      <c r="G29" s="134">
        <v>7</v>
      </c>
      <c r="H29" s="134">
        <v>13</v>
      </c>
      <c r="I29" s="22">
        <f t="shared" si="9"/>
        <v>7633</v>
      </c>
      <c r="J29" s="22">
        <f t="shared" si="10"/>
        <v>862</v>
      </c>
      <c r="K29" s="22">
        <f t="shared" si="4"/>
        <v>14.366666666666667</v>
      </c>
      <c r="L29" s="135">
        <f t="shared" si="5"/>
        <v>14</v>
      </c>
      <c r="M29" s="135">
        <f t="shared" si="11"/>
        <v>22.00000000000003</v>
      </c>
      <c r="T29" s="136"/>
    </row>
    <row r="30" spans="1:20" ht="27.75" customHeight="1">
      <c r="A30" s="133">
        <v>6</v>
      </c>
      <c r="B30" s="133">
        <f aca="true" t="shared" si="13" ref="B30:D32">+F29</f>
        <v>2</v>
      </c>
      <c r="C30" s="133">
        <f t="shared" si="13"/>
        <v>7</v>
      </c>
      <c r="D30" s="133">
        <f t="shared" si="13"/>
        <v>13</v>
      </c>
      <c r="E30" s="22">
        <f t="shared" si="8"/>
        <v>7633</v>
      </c>
      <c r="F30" s="134">
        <v>2</v>
      </c>
      <c r="G30" s="134">
        <v>25</v>
      </c>
      <c r="H30" s="134">
        <v>36</v>
      </c>
      <c r="I30" s="22">
        <f t="shared" si="9"/>
        <v>8736</v>
      </c>
      <c r="J30" s="22">
        <f t="shared" si="10"/>
        <v>1103</v>
      </c>
      <c r="K30" s="22">
        <f t="shared" si="4"/>
        <v>18.383333333333333</v>
      </c>
      <c r="L30" s="135">
        <f t="shared" si="5"/>
        <v>18</v>
      </c>
      <c r="M30" s="135">
        <f t="shared" si="11"/>
        <v>22.99999999999997</v>
      </c>
      <c r="T30" s="136"/>
    </row>
    <row r="31" spans="1:20" ht="27.75" customHeight="1">
      <c r="A31" s="133">
        <v>7</v>
      </c>
      <c r="B31" s="133">
        <f t="shared" si="13"/>
        <v>2</v>
      </c>
      <c r="C31" s="133">
        <f t="shared" si="13"/>
        <v>25</v>
      </c>
      <c r="D31" s="133">
        <f t="shared" si="13"/>
        <v>36</v>
      </c>
      <c r="E31" s="22">
        <f t="shared" si="8"/>
        <v>8736</v>
      </c>
      <c r="F31" s="134">
        <v>2</v>
      </c>
      <c r="G31" s="134">
        <v>52</v>
      </c>
      <c r="H31" s="134">
        <v>47</v>
      </c>
      <c r="I31" s="22">
        <f t="shared" si="9"/>
        <v>10367</v>
      </c>
      <c r="J31" s="22">
        <f t="shared" si="10"/>
        <v>1631</v>
      </c>
      <c r="K31" s="22">
        <f t="shared" si="4"/>
        <v>27.183333333333334</v>
      </c>
      <c r="L31" s="135">
        <f t="shared" si="5"/>
        <v>27</v>
      </c>
      <c r="M31" s="135">
        <f t="shared" si="11"/>
        <v>11.000000000000014</v>
      </c>
      <c r="T31" s="136"/>
    </row>
    <row r="32" spans="1:20" ht="27.75" customHeight="1">
      <c r="A32" s="133">
        <v>8</v>
      </c>
      <c r="B32" s="133">
        <f t="shared" si="13"/>
        <v>2</v>
      </c>
      <c r="C32" s="133">
        <f t="shared" si="13"/>
        <v>52</v>
      </c>
      <c r="D32" s="133">
        <f t="shared" si="13"/>
        <v>47</v>
      </c>
      <c r="E32" s="22">
        <f t="shared" si="8"/>
        <v>10367</v>
      </c>
      <c r="F32" s="134">
        <v>3</v>
      </c>
      <c r="G32" s="134">
        <v>28</v>
      </c>
      <c r="H32" s="134">
        <v>25</v>
      </c>
      <c r="I32" s="22">
        <f t="shared" si="9"/>
        <v>12505</v>
      </c>
      <c r="J32" s="22">
        <f t="shared" si="10"/>
        <v>2138</v>
      </c>
      <c r="K32" s="22">
        <f t="shared" si="4"/>
        <v>35.63333333333333</v>
      </c>
      <c r="L32" s="135">
        <f t="shared" si="5"/>
        <v>35</v>
      </c>
      <c r="M32" s="135">
        <f t="shared" si="11"/>
        <v>37.99999999999997</v>
      </c>
      <c r="T32" s="136"/>
    </row>
  </sheetData>
  <sheetProtection/>
  <protectedRanges>
    <protectedRange sqref="D4:G5" name="Range1"/>
    <protectedRange sqref="A9:C10" name="Range5_1"/>
    <protectedRange sqref="F16:H32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95" customWidth="1"/>
    <col min="2" max="4" width="18.8515625" style="95" customWidth="1"/>
    <col min="5" max="5" width="18.8515625" style="95" hidden="1" customWidth="1"/>
    <col min="6" max="8" width="18.8515625" style="95" customWidth="1"/>
    <col min="9" max="9" width="8.7109375" style="95" hidden="1" customWidth="1"/>
    <col min="10" max="11" width="13.00390625" style="95" hidden="1" customWidth="1"/>
    <col min="12" max="12" width="13.00390625" style="95" customWidth="1"/>
    <col min="13" max="13" width="13.421875" style="95" customWidth="1"/>
    <col min="14" max="18" width="13.00390625" style="0" customWidth="1"/>
    <col min="19" max="19" width="13.421875" style="95" customWidth="1"/>
    <col min="20" max="16384" width="19.8515625" style="95" customWidth="1"/>
  </cols>
  <sheetData>
    <row r="1" spans="1:13" ht="27.75" customHeight="1">
      <c r="A1" s="212" t="s">
        <v>83</v>
      </c>
      <c r="B1" s="212"/>
      <c r="C1" s="212"/>
      <c r="D1" s="63"/>
      <c r="F1" s="201" t="s">
        <v>84</v>
      </c>
      <c r="G1" s="202">
        <v>0</v>
      </c>
      <c r="H1" s="94"/>
      <c r="I1" s="96"/>
      <c r="J1" s="96"/>
      <c r="K1" s="97"/>
      <c r="L1" s="224" t="s">
        <v>7</v>
      </c>
      <c r="M1" s="225"/>
    </row>
    <row r="2" spans="1:13" ht="27" customHeight="1">
      <c r="A2" s="212"/>
      <c r="B2" s="212"/>
      <c r="C2" s="212"/>
      <c r="D2" s="63"/>
      <c r="F2" s="201"/>
      <c r="G2" s="202"/>
      <c r="H2" s="93"/>
      <c r="I2" s="1"/>
      <c r="J2" s="1"/>
      <c r="K2" s="99"/>
      <c r="L2" s="100" t="s">
        <v>6</v>
      </c>
      <c r="M2" s="100" t="s">
        <v>8</v>
      </c>
    </row>
    <row r="3" spans="1:13" ht="27.75" customHeight="1">
      <c r="A3" s="101"/>
      <c r="B3" s="102"/>
      <c r="C3" s="102"/>
      <c r="D3" s="102"/>
      <c r="E3" s="102"/>
      <c r="F3" s="102"/>
      <c r="G3" s="102"/>
      <c r="H3" s="102"/>
      <c r="I3" s="1"/>
      <c r="J3" s="1"/>
      <c r="K3" s="1"/>
      <c r="L3" s="103" t="s">
        <v>3</v>
      </c>
      <c r="M3" s="103">
        <v>1</v>
      </c>
    </row>
    <row r="4" spans="1:13" ht="27.75" customHeight="1">
      <c r="A4" s="197" t="s">
        <v>82</v>
      </c>
      <c r="B4" s="226"/>
      <c r="C4" s="227"/>
      <c r="D4" s="228" t="s">
        <v>105</v>
      </c>
      <c r="E4" s="229"/>
      <c r="F4" s="229"/>
      <c r="G4" s="230"/>
      <c r="H4" s="104"/>
      <c r="I4" s="104"/>
      <c r="J4" s="104"/>
      <c r="K4" s="1"/>
      <c r="L4" s="103" t="s">
        <v>5</v>
      </c>
      <c r="M4" s="103">
        <v>0.814</v>
      </c>
    </row>
    <row r="5" spans="1:13" ht="27.75" customHeight="1">
      <c r="A5" s="197" t="s">
        <v>7</v>
      </c>
      <c r="B5" s="226"/>
      <c r="C5" s="227"/>
      <c r="D5" s="231" t="s">
        <v>3</v>
      </c>
      <c r="E5" s="226"/>
      <c r="F5" s="227"/>
      <c r="G5" s="105"/>
      <c r="H5" s="105"/>
      <c r="I5" s="1"/>
      <c r="J5" s="1"/>
      <c r="K5" s="1"/>
      <c r="L5" s="103" t="s">
        <v>4</v>
      </c>
      <c r="M5" s="103">
        <v>1.038</v>
      </c>
    </row>
    <row r="6" spans="1:13" ht="15" customHeight="1">
      <c r="A6" s="106"/>
      <c r="B6" s="107"/>
      <c r="C6" s="107"/>
      <c r="D6" s="108"/>
      <c r="E6" s="108"/>
      <c r="F6" s="108"/>
      <c r="G6" s="108"/>
      <c r="H6" s="108"/>
      <c r="I6" s="105"/>
      <c r="J6" s="105"/>
      <c r="K6" s="105"/>
      <c r="L6" s="105"/>
      <c r="M6" s="109"/>
    </row>
    <row r="7" spans="1:15" ht="32.25" customHeight="1">
      <c r="A7" s="212" t="s">
        <v>86</v>
      </c>
      <c r="B7" s="212"/>
      <c r="C7" s="212"/>
      <c r="D7" s="110"/>
      <c r="E7" s="110"/>
      <c r="F7" s="110"/>
      <c r="G7" s="110"/>
      <c r="H7" s="111"/>
      <c r="I7" s="105"/>
      <c r="J7" s="105"/>
      <c r="K7" s="112"/>
      <c r="L7" s="105"/>
      <c r="M7" s="109"/>
      <c r="N7" s="95"/>
      <c r="O7" s="95"/>
    </row>
    <row r="8" spans="1:15" ht="17.25" customHeight="1">
      <c r="A8" s="212"/>
      <c r="B8" s="212"/>
      <c r="C8" s="212"/>
      <c r="D8" s="111"/>
      <c r="E8" s="107"/>
      <c r="F8" s="107"/>
      <c r="G8" s="105"/>
      <c r="H8" s="105"/>
      <c r="I8" s="105"/>
      <c r="J8" s="105"/>
      <c r="K8" s="112"/>
      <c r="L8" s="105"/>
      <c r="M8" s="109"/>
      <c r="N8" s="95"/>
      <c r="O8" s="95"/>
    </row>
    <row r="9" spans="1:15" ht="27" customHeight="1">
      <c r="A9" s="213"/>
      <c r="B9" s="214"/>
      <c r="C9" s="215"/>
      <c r="D9" s="219" t="s">
        <v>87</v>
      </c>
      <c r="E9" s="220"/>
      <c r="F9" s="220"/>
      <c r="G9" s="220" t="s">
        <v>79</v>
      </c>
      <c r="H9" s="220"/>
      <c r="I9" s="105"/>
      <c r="J9" s="105"/>
      <c r="K9" s="112"/>
      <c r="L9" s="220" t="s">
        <v>88</v>
      </c>
      <c r="M9" s="109"/>
      <c r="N9" s="95"/>
      <c r="O9" s="95"/>
    </row>
    <row r="10" spans="1:16" ht="29.25" customHeight="1">
      <c r="A10" s="216"/>
      <c r="B10" s="217"/>
      <c r="C10" s="218"/>
      <c r="D10" s="113" t="s">
        <v>12</v>
      </c>
      <c r="E10" s="114"/>
      <c r="F10" s="103" t="s">
        <v>11</v>
      </c>
      <c r="G10" s="103" t="s">
        <v>12</v>
      </c>
      <c r="H10" s="103" t="s">
        <v>11</v>
      </c>
      <c r="I10" s="115" t="s">
        <v>89</v>
      </c>
      <c r="J10" s="115" t="s">
        <v>90</v>
      </c>
      <c r="K10" s="115" t="s">
        <v>91</v>
      </c>
      <c r="L10" s="220"/>
      <c r="M10" s="116" t="s">
        <v>92</v>
      </c>
      <c r="N10" s="95"/>
      <c r="O10" s="95"/>
      <c r="P10" s="95"/>
    </row>
    <row r="11" spans="1:16" ht="35.25" customHeight="1">
      <c r="A11" s="221" t="s">
        <v>80</v>
      </c>
      <c r="B11" s="221"/>
      <c r="C11" s="221"/>
      <c r="D11" s="119">
        <f>ROUNDDOWN(K11,0)</f>
        <v>22</v>
      </c>
      <c r="E11" s="120"/>
      <c r="F11" s="121">
        <f>SUM(K11-D11)*60</f>
        <v>0.470588235294116</v>
      </c>
      <c r="G11" s="119">
        <f>ROUNDDOWN(M11,0)</f>
        <v>22</v>
      </c>
      <c r="H11" s="121">
        <f>SUM(M11-G11)*60</f>
        <v>0.470588235294116</v>
      </c>
      <c r="I11" s="105">
        <f>IF($D$5="H16",J11/$M$3)+IF($D$5="P16",J11/$M$4)+IF($D$5="L2000",J11/$M$5)</f>
        <v>1320.4705882352941</v>
      </c>
      <c r="J11" s="122">
        <f>SUM(J16:J32)/L11</f>
        <v>1320.4705882352941</v>
      </c>
      <c r="K11" s="122">
        <f>SUM(J11/60)</f>
        <v>22.007843137254902</v>
      </c>
      <c r="L11" s="222">
        <f>+A14-G1</f>
        <v>17</v>
      </c>
      <c r="M11" s="123">
        <f>SUM(I11/60)</f>
        <v>22.007843137254902</v>
      </c>
      <c r="N11" s="95"/>
      <c r="O11" s="95"/>
      <c r="P11" s="95"/>
    </row>
    <row r="12" spans="1:16" ht="35.25" customHeight="1">
      <c r="A12" s="221" t="s">
        <v>93</v>
      </c>
      <c r="B12" s="221"/>
      <c r="C12" s="221"/>
      <c r="D12" s="119">
        <f>ROUNDDOWN(K12,0)</f>
        <v>13</v>
      </c>
      <c r="E12" s="120"/>
      <c r="F12" s="121">
        <f>SUM(K12-D12)*60</f>
        <v>22.00000000000003</v>
      </c>
      <c r="G12" s="119">
        <f>ROUNDDOWN(M12,0)</f>
        <v>13</v>
      </c>
      <c r="H12" s="121">
        <f>SUM(M12-G12)*60</f>
        <v>22.00000000000003</v>
      </c>
      <c r="I12" s="105">
        <f>IF($D$5="H16",J12/$M$3)+IF($D$5="P16",J12/$M$4)+IF($D$5="L2000",J12/$M$5)</f>
        <v>802</v>
      </c>
      <c r="J12" s="122">
        <f>MIN(J16:J32)</f>
        <v>802</v>
      </c>
      <c r="K12" s="122">
        <f>SUM(J12/60)</f>
        <v>13.366666666666667</v>
      </c>
      <c r="L12" s="223"/>
      <c r="M12" s="123">
        <f>SUM(I12/60)</f>
        <v>13.366666666666667</v>
      </c>
      <c r="N12" s="95"/>
      <c r="O12" s="95"/>
      <c r="P12" s="95"/>
    </row>
    <row r="13" spans="1:18" s="105" customFormat="1" ht="20.2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2"/>
      <c r="O13" s="12"/>
      <c r="P13" s="12"/>
      <c r="Q13" s="12"/>
      <c r="R13" s="12"/>
    </row>
    <row r="14" spans="1:13" ht="51.75" customHeight="1">
      <c r="A14" s="98">
        <f>COUNTA(A16:A32)</f>
        <v>17</v>
      </c>
      <c r="B14" s="196" t="s">
        <v>94</v>
      </c>
      <c r="C14" s="196"/>
      <c r="D14" s="196"/>
      <c r="E14" s="114"/>
      <c r="F14" s="196" t="s">
        <v>95</v>
      </c>
      <c r="G14" s="196"/>
      <c r="H14" s="196"/>
      <c r="I14" s="114"/>
      <c r="J14" s="114"/>
      <c r="K14" s="114"/>
      <c r="L14" s="196" t="s">
        <v>69</v>
      </c>
      <c r="M14" s="196"/>
    </row>
    <row r="15" spans="1:20" ht="47.25" customHeight="1">
      <c r="A15" s="127" t="s">
        <v>96</v>
      </c>
      <c r="B15" s="127" t="s">
        <v>97</v>
      </c>
      <c r="C15" s="127" t="s">
        <v>98</v>
      </c>
      <c r="D15" s="127" t="s">
        <v>99</v>
      </c>
      <c r="E15" s="114" t="s">
        <v>30</v>
      </c>
      <c r="F15" s="127" t="s">
        <v>97</v>
      </c>
      <c r="G15" s="127" t="s">
        <v>98</v>
      </c>
      <c r="H15" s="127" t="s">
        <v>99</v>
      </c>
      <c r="I15" s="128" t="s">
        <v>30</v>
      </c>
      <c r="J15" s="128" t="s">
        <v>90</v>
      </c>
      <c r="K15" s="128" t="s">
        <v>100</v>
      </c>
      <c r="L15" s="127" t="s">
        <v>98</v>
      </c>
      <c r="M15" s="127" t="s">
        <v>99</v>
      </c>
      <c r="T15" s="136"/>
    </row>
    <row r="16" spans="1:20" ht="27.75" customHeight="1">
      <c r="A16" s="129">
        <v>1</v>
      </c>
      <c r="B16" s="129">
        <v>0</v>
      </c>
      <c r="C16" s="129">
        <v>0</v>
      </c>
      <c r="D16" s="129">
        <v>0</v>
      </c>
      <c r="E16" s="114">
        <f aca="true" t="shared" si="0" ref="E16:E24">SUM(((B16*60)+C16)*60)+D16</f>
        <v>0</v>
      </c>
      <c r="F16" s="129">
        <v>0</v>
      </c>
      <c r="G16" s="129">
        <v>35</v>
      </c>
      <c r="H16" s="129">
        <v>20</v>
      </c>
      <c r="I16" s="114">
        <f>SUM(((F16*60)+G16)*60)+H16</f>
        <v>2120</v>
      </c>
      <c r="J16" s="114">
        <f>SUM(I16-E16)</f>
        <v>2120</v>
      </c>
      <c r="K16" s="114">
        <f>SUM(J16/60)</f>
        <v>35.333333333333336</v>
      </c>
      <c r="L16" s="130">
        <f>ROUNDDOWN(K16,0)</f>
        <v>35</v>
      </c>
      <c r="M16" s="130">
        <f>SUM(K16-L16)*60</f>
        <v>20.000000000000142</v>
      </c>
      <c r="T16" s="136"/>
    </row>
    <row r="17" spans="1:20" ht="27.75" customHeight="1">
      <c r="A17" s="131">
        <v>2</v>
      </c>
      <c r="B17" s="131">
        <f>+F16</f>
        <v>0</v>
      </c>
      <c r="C17" s="131">
        <f aca="true" t="shared" si="1" ref="C17:D24">+G16</f>
        <v>35</v>
      </c>
      <c r="D17" s="131">
        <f t="shared" si="1"/>
        <v>20</v>
      </c>
      <c r="E17" s="114">
        <f t="shared" si="0"/>
        <v>2120</v>
      </c>
      <c r="F17" s="129">
        <v>0</v>
      </c>
      <c r="G17" s="129">
        <v>57</v>
      </c>
      <c r="H17" s="129">
        <v>36</v>
      </c>
      <c r="I17" s="114">
        <f aca="true" t="shared" si="2" ref="I17:I24">SUM(((F17*60)+G17)*60)+H17</f>
        <v>3456</v>
      </c>
      <c r="J17" s="114">
        <f aca="true" t="shared" si="3" ref="J17:J24">SUM(I17-E17)</f>
        <v>1336</v>
      </c>
      <c r="K17" s="114">
        <f aca="true" t="shared" si="4" ref="K17:K32">SUM(J17/60)</f>
        <v>22.266666666666666</v>
      </c>
      <c r="L17" s="130">
        <f aca="true" t="shared" si="5" ref="L17:L32">ROUNDDOWN(K17,0)</f>
        <v>22</v>
      </c>
      <c r="M17" s="130">
        <f aca="true" t="shared" si="6" ref="M17:M24">SUM(K17-L17)*60</f>
        <v>15.999999999999943</v>
      </c>
      <c r="T17" s="136"/>
    </row>
    <row r="18" spans="1:20" ht="27.75" customHeight="1">
      <c r="A18" s="131">
        <v>3</v>
      </c>
      <c r="B18" s="131">
        <f aca="true" t="shared" si="7" ref="B18:B24">+F17</f>
        <v>0</v>
      </c>
      <c r="C18" s="131">
        <f t="shared" si="1"/>
        <v>57</v>
      </c>
      <c r="D18" s="131">
        <f t="shared" si="1"/>
        <v>36</v>
      </c>
      <c r="E18" s="114">
        <f t="shared" si="0"/>
        <v>3456</v>
      </c>
      <c r="F18" s="129">
        <v>1</v>
      </c>
      <c r="G18" s="129">
        <v>19</v>
      </c>
      <c r="H18" s="129">
        <v>25</v>
      </c>
      <c r="I18" s="114">
        <f t="shared" si="2"/>
        <v>4765</v>
      </c>
      <c r="J18" s="114">
        <f t="shared" si="3"/>
        <v>1309</v>
      </c>
      <c r="K18" s="114">
        <f t="shared" si="4"/>
        <v>21.816666666666666</v>
      </c>
      <c r="L18" s="130">
        <f t="shared" si="5"/>
        <v>21</v>
      </c>
      <c r="M18" s="130">
        <f t="shared" si="6"/>
        <v>48.999999999999986</v>
      </c>
      <c r="T18" s="136"/>
    </row>
    <row r="19" spans="1:20" ht="27.75" customHeight="1">
      <c r="A19" s="132">
        <v>4</v>
      </c>
      <c r="B19" s="131">
        <f t="shared" si="7"/>
        <v>1</v>
      </c>
      <c r="C19" s="131">
        <f t="shared" si="1"/>
        <v>19</v>
      </c>
      <c r="D19" s="131">
        <f t="shared" si="1"/>
        <v>25</v>
      </c>
      <c r="E19" s="114">
        <f t="shared" si="0"/>
        <v>4765</v>
      </c>
      <c r="F19" s="129">
        <v>1</v>
      </c>
      <c r="G19" s="129">
        <v>38</v>
      </c>
      <c r="H19" s="129">
        <v>52</v>
      </c>
      <c r="I19" s="114">
        <f t="shared" si="2"/>
        <v>5932</v>
      </c>
      <c r="J19" s="114">
        <f t="shared" si="3"/>
        <v>1167</v>
      </c>
      <c r="K19" s="114">
        <f t="shared" si="4"/>
        <v>19.45</v>
      </c>
      <c r="L19" s="130">
        <f t="shared" si="5"/>
        <v>19</v>
      </c>
      <c r="M19" s="130">
        <f t="shared" si="6"/>
        <v>26.999999999999957</v>
      </c>
      <c r="T19" s="136"/>
    </row>
    <row r="20" spans="1:20" ht="27.75" customHeight="1">
      <c r="A20" s="131">
        <v>5</v>
      </c>
      <c r="B20" s="131">
        <f t="shared" si="7"/>
        <v>1</v>
      </c>
      <c r="C20" s="131">
        <f t="shared" si="1"/>
        <v>38</v>
      </c>
      <c r="D20" s="131">
        <f t="shared" si="1"/>
        <v>52</v>
      </c>
      <c r="E20" s="114">
        <f t="shared" si="0"/>
        <v>5932</v>
      </c>
      <c r="F20" s="129">
        <v>2</v>
      </c>
      <c r="G20" s="129">
        <v>0</v>
      </c>
      <c r="H20" s="129">
        <v>0</v>
      </c>
      <c r="I20" s="114">
        <f t="shared" si="2"/>
        <v>7200</v>
      </c>
      <c r="J20" s="114">
        <f t="shared" si="3"/>
        <v>1268</v>
      </c>
      <c r="K20" s="114">
        <f t="shared" si="4"/>
        <v>21.133333333333333</v>
      </c>
      <c r="L20" s="130">
        <f t="shared" si="5"/>
        <v>21</v>
      </c>
      <c r="M20" s="130">
        <f t="shared" si="6"/>
        <v>7.999999999999972</v>
      </c>
      <c r="T20" s="136"/>
    </row>
    <row r="21" spans="1:20" ht="27.75" customHeight="1">
      <c r="A21" s="131">
        <v>6</v>
      </c>
      <c r="B21" s="131">
        <f t="shared" si="7"/>
        <v>2</v>
      </c>
      <c r="C21" s="131">
        <f t="shared" si="1"/>
        <v>0</v>
      </c>
      <c r="D21" s="131">
        <f t="shared" si="1"/>
        <v>0</v>
      </c>
      <c r="E21" s="114">
        <f t="shared" si="0"/>
        <v>7200</v>
      </c>
      <c r="F21" s="129">
        <v>2</v>
      </c>
      <c r="G21" s="129">
        <v>17</v>
      </c>
      <c r="H21" s="129">
        <v>36</v>
      </c>
      <c r="I21" s="114">
        <f t="shared" si="2"/>
        <v>8256</v>
      </c>
      <c r="J21" s="114">
        <f t="shared" si="3"/>
        <v>1056</v>
      </c>
      <c r="K21" s="114">
        <f t="shared" si="4"/>
        <v>17.6</v>
      </c>
      <c r="L21" s="130">
        <f t="shared" si="5"/>
        <v>17</v>
      </c>
      <c r="M21" s="130">
        <f t="shared" si="6"/>
        <v>36.000000000000085</v>
      </c>
      <c r="T21" s="136"/>
    </row>
    <row r="22" spans="1:20" ht="27.75" customHeight="1">
      <c r="A22" s="131">
        <v>7</v>
      </c>
      <c r="B22" s="131">
        <f t="shared" si="7"/>
        <v>2</v>
      </c>
      <c r="C22" s="131">
        <f t="shared" si="1"/>
        <v>17</v>
      </c>
      <c r="D22" s="131">
        <f t="shared" si="1"/>
        <v>36</v>
      </c>
      <c r="E22" s="114">
        <f t="shared" si="0"/>
        <v>8256</v>
      </c>
      <c r="F22" s="129">
        <v>2</v>
      </c>
      <c r="G22" s="129">
        <v>33</v>
      </c>
      <c r="H22" s="129">
        <v>30</v>
      </c>
      <c r="I22" s="114">
        <f t="shared" si="2"/>
        <v>9210</v>
      </c>
      <c r="J22" s="114">
        <f t="shared" si="3"/>
        <v>954</v>
      </c>
      <c r="K22" s="114">
        <f t="shared" si="4"/>
        <v>15.9</v>
      </c>
      <c r="L22" s="130">
        <f t="shared" si="5"/>
        <v>15</v>
      </c>
      <c r="M22" s="130">
        <f t="shared" si="6"/>
        <v>54.00000000000002</v>
      </c>
      <c r="T22" s="136"/>
    </row>
    <row r="23" spans="1:20" ht="27.75" customHeight="1">
      <c r="A23" s="131">
        <v>8</v>
      </c>
      <c r="B23" s="131">
        <f t="shared" si="7"/>
        <v>2</v>
      </c>
      <c r="C23" s="131">
        <f t="shared" si="1"/>
        <v>33</v>
      </c>
      <c r="D23" s="131">
        <f t="shared" si="1"/>
        <v>30</v>
      </c>
      <c r="E23" s="114">
        <f t="shared" si="0"/>
        <v>9210</v>
      </c>
      <c r="F23" s="129">
        <v>2</v>
      </c>
      <c r="G23" s="129">
        <v>48</v>
      </c>
      <c r="H23" s="129">
        <v>21</v>
      </c>
      <c r="I23" s="114">
        <f t="shared" si="2"/>
        <v>10101</v>
      </c>
      <c r="J23" s="114">
        <f t="shared" si="3"/>
        <v>891</v>
      </c>
      <c r="K23" s="114">
        <f t="shared" si="4"/>
        <v>14.85</v>
      </c>
      <c r="L23" s="130">
        <f t="shared" si="5"/>
        <v>14</v>
      </c>
      <c r="M23" s="130">
        <f t="shared" si="6"/>
        <v>50.99999999999998</v>
      </c>
      <c r="T23" s="136"/>
    </row>
    <row r="24" spans="1:20" ht="27.75" customHeight="1">
      <c r="A24" s="131">
        <v>9</v>
      </c>
      <c r="B24" s="131">
        <f t="shared" si="7"/>
        <v>2</v>
      </c>
      <c r="C24" s="131">
        <f t="shared" si="1"/>
        <v>48</v>
      </c>
      <c r="D24" s="131">
        <f t="shared" si="1"/>
        <v>21</v>
      </c>
      <c r="E24" s="114">
        <f t="shared" si="0"/>
        <v>10101</v>
      </c>
      <c r="F24" s="129">
        <v>3</v>
      </c>
      <c r="G24" s="129">
        <v>1</v>
      </c>
      <c r="H24" s="129">
        <v>43</v>
      </c>
      <c r="I24" s="114">
        <f t="shared" si="2"/>
        <v>10903</v>
      </c>
      <c r="J24" s="114">
        <f t="shared" si="3"/>
        <v>802</v>
      </c>
      <c r="K24" s="114">
        <f t="shared" si="4"/>
        <v>13.366666666666667</v>
      </c>
      <c r="L24" s="130">
        <f t="shared" si="5"/>
        <v>13</v>
      </c>
      <c r="M24" s="130">
        <f t="shared" si="6"/>
        <v>22.00000000000003</v>
      </c>
      <c r="T24" s="136"/>
    </row>
    <row r="25" spans="1:20" ht="27.75" customHeight="1">
      <c r="A25" s="133">
        <v>1</v>
      </c>
      <c r="B25" s="133">
        <v>0</v>
      </c>
      <c r="C25" s="133">
        <v>0</v>
      </c>
      <c r="D25" s="133">
        <v>0</v>
      </c>
      <c r="E25" s="22">
        <f>SUM(((B25*60)+C25)*60)+D25</f>
        <v>0</v>
      </c>
      <c r="F25" s="134">
        <v>0</v>
      </c>
      <c r="G25" s="134">
        <v>16</v>
      </c>
      <c r="H25" s="134">
        <v>33</v>
      </c>
      <c r="I25" s="22">
        <f>SUM(((F25*60)+G25)*60)+H25</f>
        <v>993</v>
      </c>
      <c r="J25" s="22">
        <f>SUM(I25-E25)</f>
        <v>993</v>
      </c>
      <c r="K25" s="22">
        <f t="shared" si="4"/>
        <v>16.55</v>
      </c>
      <c r="L25" s="135">
        <f t="shared" si="5"/>
        <v>16</v>
      </c>
      <c r="M25" s="135">
        <f>SUM(K25-L25)*60</f>
        <v>33.00000000000004</v>
      </c>
      <c r="T25" s="136"/>
    </row>
    <row r="26" spans="1:20" ht="27.75" customHeight="1">
      <c r="A26" s="133">
        <v>2</v>
      </c>
      <c r="B26" s="133">
        <f>+F25</f>
        <v>0</v>
      </c>
      <c r="C26" s="133">
        <f>+G25</f>
        <v>16</v>
      </c>
      <c r="D26" s="133">
        <f>+H25</f>
        <v>33</v>
      </c>
      <c r="E26" s="22">
        <f>SUM(((B26*60)+C26)*60)+D26</f>
        <v>993</v>
      </c>
      <c r="F26" s="134">
        <v>0</v>
      </c>
      <c r="G26" s="134">
        <v>32</v>
      </c>
      <c r="H26" s="134">
        <v>33</v>
      </c>
      <c r="I26" s="22">
        <f>SUM(((F26*60)+G26)*60)+H26</f>
        <v>1953</v>
      </c>
      <c r="J26" s="22">
        <f>SUM(I26-E26)</f>
        <v>960</v>
      </c>
      <c r="K26" s="22">
        <f t="shared" si="4"/>
        <v>16</v>
      </c>
      <c r="L26" s="135">
        <f t="shared" si="5"/>
        <v>16</v>
      </c>
      <c r="M26" s="135">
        <f>SUM(K26-L26)*60</f>
        <v>0</v>
      </c>
      <c r="T26" s="136"/>
    </row>
    <row r="27" spans="1:20" ht="27.75" customHeight="1">
      <c r="A27" s="133">
        <v>3</v>
      </c>
      <c r="B27" s="133">
        <f aca="true" t="shared" si="8" ref="B27:B32">+F26</f>
        <v>0</v>
      </c>
      <c r="C27" s="133">
        <f aca="true" t="shared" si="9" ref="C27:C32">+G26</f>
        <v>32</v>
      </c>
      <c r="D27" s="133">
        <f aca="true" t="shared" si="10" ref="D27:D32">+H26</f>
        <v>33</v>
      </c>
      <c r="E27" s="22">
        <f aca="true" t="shared" si="11" ref="E27:E32">SUM(((B27*60)+C27)*60)+D27</f>
        <v>1953</v>
      </c>
      <c r="F27" s="134">
        <v>0</v>
      </c>
      <c r="G27" s="134">
        <v>49</v>
      </c>
      <c r="H27" s="134">
        <v>25</v>
      </c>
      <c r="I27" s="22">
        <f aca="true" t="shared" si="12" ref="I27:I32">SUM(((F27*60)+G27)*60)+H27</f>
        <v>2965</v>
      </c>
      <c r="J27" s="22">
        <f aca="true" t="shared" si="13" ref="J27:J32">SUM(I27-E27)</f>
        <v>1012</v>
      </c>
      <c r="K27" s="22">
        <f t="shared" si="4"/>
        <v>16.866666666666667</v>
      </c>
      <c r="L27" s="135">
        <f t="shared" si="5"/>
        <v>16</v>
      </c>
      <c r="M27" s="135">
        <f aca="true" t="shared" si="14" ref="M27:M32">SUM(K27-L27)*60</f>
        <v>52.00000000000003</v>
      </c>
      <c r="T27" s="136"/>
    </row>
    <row r="28" spans="1:20" ht="27.75" customHeight="1">
      <c r="A28" s="133">
        <v>4</v>
      </c>
      <c r="B28" s="133">
        <f t="shared" si="8"/>
        <v>0</v>
      </c>
      <c r="C28" s="133">
        <f t="shared" si="9"/>
        <v>49</v>
      </c>
      <c r="D28" s="133">
        <f t="shared" si="10"/>
        <v>25</v>
      </c>
      <c r="E28" s="22">
        <f t="shared" si="11"/>
        <v>2965</v>
      </c>
      <c r="F28" s="134">
        <v>1</v>
      </c>
      <c r="G28" s="134">
        <v>49</v>
      </c>
      <c r="H28" s="134">
        <v>32</v>
      </c>
      <c r="I28" s="22">
        <f t="shared" si="12"/>
        <v>6572</v>
      </c>
      <c r="J28" s="22">
        <f t="shared" si="13"/>
        <v>3607</v>
      </c>
      <c r="K28" s="22">
        <f t="shared" si="4"/>
        <v>60.11666666666667</v>
      </c>
      <c r="L28" s="135">
        <f t="shared" si="5"/>
        <v>60</v>
      </c>
      <c r="M28" s="135">
        <f t="shared" si="14"/>
        <v>7.000000000000028</v>
      </c>
      <c r="T28" s="136"/>
    </row>
    <row r="29" spans="1:20" ht="27.75" customHeight="1">
      <c r="A29" s="133">
        <v>5</v>
      </c>
      <c r="B29" s="133">
        <f t="shared" si="8"/>
        <v>1</v>
      </c>
      <c r="C29" s="133">
        <f t="shared" si="9"/>
        <v>49</v>
      </c>
      <c r="D29" s="133">
        <f t="shared" si="10"/>
        <v>32</v>
      </c>
      <c r="E29" s="22">
        <f t="shared" si="11"/>
        <v>6572</v>
      </c>
      <c r="F29" s="134">
        <v>2</v>
      </c>
      <c r="G29" s="134">
        <v>6</v>
      </c>
      <c r="H29" s="134">
        <v>46</v>
      </c>
      <c r="I29" s="22">
        <f t="shared" si="12"/>
        <v>7606</v>
      </c>
      <c r="J29" s="22">
        <f t="shared" si="13"/>
        <v>1034</v>
      </c>
      <c r="K29" s="22">
        <f t="shared" si="4"/>
        <v>17.233333333333334</v>
      </c>
      <c r="L29" s="135">
        <f t="shared" si="5"/>
        <v>17</v>
      </c>
      <c r="M29" s="135">
        <f t="shared" si="14"/>
        <v>14.000000000000057</v>
      </c>
      <c r="T29" s="136"/>
    </row>
    <row r="30" spans="1:20" ht="27.75" customHeight="1">
      <c r="A30" s="133">
        <v>6</v>
      </c>
      <c r="B30" s="133">
        <f t="shared" si="8"/>
        <v>2</v>
      </c>
      <c r="C30" s="133">
        <f t="shared" si="9"/>
        <v>6</v>
      </c>
      <c r="D30" s="133">
        <f t="shared" si="10"/>
        <v>46</v>
      </c>
      <c r="E30" s="22">
        <f t="shared" si="11"/>
        <v>7606</v>
      </c>
      <c r="F30" s="134">
        <v>2</v>
      </c>
      <c r="G30" s="134">
        <v>22</v>
      </c>
      <c r="H30" s="134">
        <v>21</v>
      </c>
      <c r="I30" s="22">
        <f t="shared" si="12"/>
        <v>8541</v>
      </c>
      <c r="J30" s="22">
        <f t="shared" si="13"/>
        <v>935</v>
      </c>
      <c r="K30" s="22">
        <f t="shared" si="4"/>
        <v>15.583333333333334</v>
      </c>
      <c r="L30" s="135">
        <f t="shared" si="5"/>
        <v>15</v>
      </c>
      <c r="M30" s="135">
        <f t="shared" si="14"/>
        <v>35.000000000000036</v>
      </c>
      <c r="T30" s="136"/>
    </row>
    <row r="31" spans="1:20" ht="27.75" customHeight="1">
      <c r="A31" s="133">
        <v>7</v>
      </c>
      <c r="B31" s="133">
        <f t="shared" si="8"/>
        <v>2</v>
      </c>
      <c r="C31" s="133">
        <f t="shared" si="9"/>
        <v>22</v>
      </c>
      <c r="D31" s="133">
        <f t="shared" si="10"/>
        <v>21</v>
      </c>
      <c r="E31" s="22">
        <f t="shared" si="11"/>
        <v>8541</v>
      </c>
      <c r="F31" s="134">
        <v>2</v>
      </c>
      <c r="G31" s="134">
        <v>44</v>
      </c>
      <c r="H31" s="134">
        <v>4</v>
      </c>
      <c r="I31" s="22">
        <f t="shared" si="12"/>
        <v>9844</v>
      </c>
      <c r="J31" s="22">
        <f t="shared" si="13"/>
        <v>1303</v>
      </c>
      <c r="K31" s="22">
        <f t="shared" si="4"/>
        <v>21.716666666666665</v>
      </c>
      <c r="L31" s="135">
        <f t="shared" si="5"/>
        <v>21</v>
      </c>
      <c r="M31" s="135">
        <f t="shared" si="14"/>
        <v>42.9999999999999</v>
      </c>
      <c r="T31" s="136"/>
    </row>
    <row r="32" spans="1:20" ht="27.75" customHeight="1">
      <c r="A32" s="133">
        <v>8</v>
      </c>
      <c r="B32" s="133">
        <f t="shared" si="8"/>
        <v>2</v>
      </c>
      <c r="C32" s="133">
        <f t="shared" si="9"/>
        <v>44</v>
      </c>
      <c r="D32" s="133">
        <f t="shared" si="10"/>
        <v>4</v>
      </c>
      <c r="E32" s="22">
        <f t="shared" si="11"/>
        <v>9844</v>
      </c>
      <c r="F32" s="134">
        <v>3</v>
      </c>
      <c r="G32" s="134">
        <v>12</v>
      </c>
      <c r="H32" s="134">
        <v>25</v>
      </c>
      <c r="I32" s="22">
        <f t="shared" si="12"/>
        <v>11545</v>
      </c>
      <c r="J32" s="22">
        <f t="shared" si="13"/>
        <v>1701</v>
      </c>
      <c r="K32" s="22">
        <f t="shared" si="4"/>
        <v>28.35</v>
      </c>
      <c r="L32" s="135">
        <f t="shared" si="5"/>
        <v>28</v>
      </c>
      <c r="M32" s="135">
        <f t="shared" si="14"/>
        <v>21.000000000000085</v>
      </c>
      <c r="T32" s="136"/>
    </row>
  </sheetData>
  <sheetProtection/>
  <protectedRanges>
    <protectedRange sqref="D4:G5" name="Range1"/>
    <protectedRange sqref="A9:C10" name="Range5_1"/>
    <protectedRange sqref="F16:H32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95" customWidth="1"/>
    <col min="2" max="4" width="18.8515625" style="95" customWidth="1"/>
    <col min="5" max="5" width="18.8515625" style="95" hidden="1" customWidth="1"/>
    <col min="6" max="8" width="18.8515625" style="95" customWidth="1"/>
    <col min="9" max="9" width="8.7109375" style="95" hidden="1" customWidth="1"/>
    <col min="10" max="11" width="13.00390625" style="95" hidden="1" customWidth="1"/>
    <col min="12" max="12" width="13.00390625" style="95" customWidth="1"/>
    <col min="13" max="13" width="13.421875" style="95" customWidth="1"/>
    <col min="14" max="18" width="13.00390625" style="0" customWidth="1"/>
    <col min="19" max="19" width="13.421875" style="95" customWidth="1"/>
    <col min="20" max="16384" width="19.8515625" style="95" customWidth="1"/>
  </cols>
  <sheetData>
    <row r="1" spans="1:13" ht="27.75" customHeight="1">
      <c r="A1" s="212" t="s">
        <v>83</v>
      </c>
      <c r="B1" s="212"/>
      <c r="C1" s="212"/>
      <c r="D1" s="93"/>
      <c r="F1" s="201" t="s">
        <v>84</v>
      </c>
      <c r="G1" s="202">
        <v>0</v>
      </c>
      <c r="H1" s="94"/>
      <c r="I1" s="96"/>
      <c r="J1" s="96"/>
      <c r="K1" s="97"/>
      <c r="L1" s="196" t="s">
        <v>7</v>
      </c>
      <c r="M1" s="196"/>
    </row>
    <row r="2" spans="1:13" ht="27" customHeight="1">
      <c r="A2" s="212"/>
      <c r="B2" s="212"/>
      <c r="C2" s="212"/>
      <c r="D2" s="93"/>
      <c r="F2" s="201"/>
      <c r="G2" s="202"/>
      <c r="H2" s="93"/>
      <c r="I2" s="1"/>
      <c r="J2" s="1"/>
      <c r="K2" s="99"/>
      <c r="L2" s="100" t="s">
        <v>6</v>
      </c>
      <c r="M2" s="100" t="s">
        <v>8</v>
      </c>
    </row>
    <row r="3" spans="1:13" ht="27.75" customHeight="1">
      <c r="A3" s="101"/>
      <c r="B3" s="102"/>
      <c r="C3" s="102"/>
      <c r="D3" s="102"/>
      <c r="E3" s="102"/>
      <c r="F3" s="102"/>
      <c r="G3" s="102"/>
      <c r="H3" s="102"/>
      <c r="I3" s="1"/>
      <c r="J3" s="1"/>
      <c r="K3" s="1"/>
      <c r="L3" s="103" t="s">
        <v>3</v>
      </c>
      <c r="M3" s="103">
        <v>1</v>
      </c>
    </row>
    <row r="4" spans="1:13" ht="27.75" customHeight="1">
      <c r="A4" s="197" t="s">
        <v>82</v>
      </c>
      <c r="B4" s="198"/>
      <c r="C4" s="199"/>
      <c r="D4" s="200" t="s">
        <v>106</v>
      </c>
      <c r="E4" s="200"/>
      <c r="F4" s="200"/>
      <c r="G4" s="200"/>
      <c r="H4" s="104"/>
      <c r="I4" s="104"/>
      <c r="J4" s="104"/>
      <c r="K4" s="1"/>
      <c r="L4" s="103" t="s">
        <v>5</v>
      </c>
      <c r="M4" s="103">
        <v>0.814</v>
      </c>
    </row>
    <row r="5" spans="1:13" ht="27.75" customHeight="1">
      <c r="A5" s="197" t="s">
        <v>7</v>
      </c>
      <c r="B5" s="198"/>
      <c r="C5" s="199"/>
      <c r="D5" s="209" t="s">
        <v>3</v>
      </c>
      <c r="E5" s="210"/>
      <c r="F5" s="211"/>
      <c r="G5" s="105"/>
      <c r="H5" s="105"/>
      <c r="I5" s="1"/>
      <c r="J5" s="1"/>
      <c r="K5" s="1"/>
      <c r="L5" s="103" t="s">
        <v>4</v>
      </c>
      <c r="M5" s="103">
        <v>1.038</v>
      </c>
    </row>
    <row r="6" spans="1:13" ht="15" customHeight="1">
      <c r="A6" s="106"/>
      <c r="B6" s="107"/>
      <c r="C6" s="107"/>
      <c r="D6" s="108"/>
      <c r="E6" s="108"/>
      <c r="F6" s="108"/>
      <c r="G6" s="108"/>
      <c r="H6" s="108"/>
      <c r="I6" s="105"/>
      <c r="J6" s="105"/>
      <c r="K6" s="105"/>
      <c r="L6" s="105"/>
      <c r="M6" s="109"/>
    </row>
    <row r="7" spans="1:15" ht="32.25" customHeight="1">
      <c r="A7" s="212" t="s">
        <v>86</v>
      </c>
      <c r="B7" s="212"/>
      <c r="C7" s="212"/>
      <c r="D7" s="110"/>
      <c r="E7" s="110"/>
      <c r="F7" s="110"/>
      <c r="G7" s="110"/>
      <c r="H7" s="111"/>
      <c r="I7" s="105"/>
      <c r="J7" s="105"/>
      <c r="K7" s="112"/>
      <c r="L7" s="105"/>
      <c r="M7" s="109"/>
      <c r="N7" s="95"/>
      <c r="O7" s="95"/>
    </row>
    <row r="8" spans="1:15" ht="17.25" customHeight="1">
      <c r="A8" s="212"/>
      <c r="B8" s="212"/>
      <c r="C8" s="212"/>
      <c r="D8" s="111"/>
      <c r="E8" s="107"/>
      <c r="F8" s="107"/>
      <c r="G8" s="105"/>
      <c r="H8" s="105"/>
      <c r="I8" s="105"/>
      <c r="J8" s="105"/>
      <c r="K8" s="112"/>
      <c r="L8" s="105"/>
      <c r="M8" s="109"/>
      <c r="N8" s="95"/>
      <c r="O8" s="95"/>
    </row>
    <row r="9" spans="1:15" ht="27" customHeight="1">
      <c r="A9" s="213"/>
      <c r="B9" s="214"/>
      <c r="C9" s="215"/>
      <c r="D9" s="219" t="s">
        <v>87</v>
      </c>
      <c r="E9" s="220"/>
      <c r="F9" s="220"/>
      <c r="G9" s="220" t="s">
        <v>79</v>
      </c>
      <c r="H9" s="220"/>
      <c r="I9" s="105"/>
      <c r="J9" s="105"/>
      <c r="K9" s="112"/>
      <c r="L9" s="220" t="s">
        <v>88</v>
      </c>
      <c r="M9" s="109"/>
      <c r="N9" s="95"/>
      <c r="O9" s="95"/>
    </row>
    <row r="10" spans="1:16" ht="29.25" customHeight="1">
      <c r="A10" s="216"/>
      <c r="B10" s="217"/>
      <c r="C10" s="218"/>
      <c r="D10" s="113" t="s">
        <v>12</v>
      </c>
      <c r="E10" s="114"/>
      <c r="F10" s="103" t="s">
        <v>11</v>
      </c>
      <c r="G10" s="103" t="s">
        <v>12</v>
      </c>
      <c r="H10" s="103" t="s">
        <v>11</v>
      </c>
      <c r="I10" s="115" t="s">
        <v>89</v>
      </c>
      <c r="J10" s="115" t="s">
        <v>90</v>
      </c>
      <c r="K10" s="115" t="s">
        <v>91</v>
      </c>
      <c r="L10" s="220"/>
      <c r="M10" s="116" t="s">
        <v>92</v>
      </c>
      <c r="N10" s="95"/>
      <c r="O10" s="95"/>
      <c r="P10" s="95"/>
    </row>
    <row r="11" spans="1:16" ht="35.25" customHeight="1">
      <c r="A11" s="221" t="s">
        <v>80</v>
      </c>
      <c r="B11" s="221"/>
      <c r="C11" s="221"/>
      <c r="D11" s="119">
        <f>ROUNDDOWN(K11,0)</f>
        <v>25</v>
      </c>
      <c r="E11" s="120"/>
      <c r="F11" s="121">
        <f>SUM(K11-D11)*60</f>
        <v>23.882352941176492</v>
      </c>
      <c r="G11" s="119">
        <f>ROUNDDOWN(M11,0)</f>
        <v>25</v>
      </c>
      <c r="H11" s="121">
        <f>SUM(M11-G11)*60</f>
        <v>23.882352941176492</v>
      </c>
      <c r="I11" s="105">
        <f>IF($D$5="H16",J11/$M$3)+IF($D$5="P16",J11/$M$4)+IF($D$5="L2000",J11/$M$5)</f>
        <v>1523.8823529411766</v>
      </c>
      <c r="J11" s="122">
        <f>SUM(J16:J32)/L11</f>
        <v>1523.8823529411766</v>
      </c>
      <c r="K11" s="122">
        <f>SUM(J11/60)</f>
        <v>25.398039215686275</v>
      </c>
      <c r="L11" s="222">
        <f>+A14-G1</f>
        <v>17</v>
      </c>
      <c r="M11" s="123">
        <f>SUM(I11/60)</f>
        <v>25.398039215686275</v>
      </c>
      <c r="N11" s="95"/>
      <c r="O11" s="95"/>
      <c r="P11" s="95"/>
    </row>
    <row r="12" spans="1:16" ht="35.25" customHeight="1">
      <c r="A12" s="221" t="s">
        <v>93</v>
      </c>
      <c r="B12" s="221"/>
      <c r="C12" s="221"/>
      <c r="D12" s="119">
        <f>ROUNDDOWN(K12,0)</f>
        <v>12</v>
      </c>
      <c r="E12" s="120"/>
      <c r="F12" s="121">
        <f>SUM(K12-D12)*60</f>
        <v>26.000000000000014</v>
      </c>
      <c r="G12" s="119">
        <f>ROUNDDOWN(M12,0)</f>
        <v>12</v>
      </c>
      <c r="H12" s="121">
        <f>SUM(M12-G12)*60</f>
        <v>26.000000000000014</v>
      </c>
      <c r="I12" s="105">
        <f>IF($D$5="H16",J12/$M$3)+IF($D$5="P16",J12/$M$4)+IF($D$5="L2000",J12/$M$5)</f>
        <v>746</v>
      </c>
      <c r="J12" s="122">
        <f>MIN(J16:J32)</f>
        <v>746</v>
      </c>
      <c r="K12" s="122">
        <f>SUM(J12/60)</f>
        <v>12.433333333333334</v>
      </c>
      <c r="L12" s="223"/>
      <c r="M12" s="123">
        <f>SUM(I12/60)</f>
        <v>12.433333333333334</v>
      </c>
      <c r="N12" s="95"/>
      <c r="O12" s="95"/>
      <c r="P12" s="95"/>
    </row>
    <row r="13" spans="1:18" s="105" customFormat="1" ht="20.2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2"/>
      <c r="O13" s="12"/>
      <c r="P13" s="12"/>
      <c r="Q13" s="12"/>
      <c r="R13" s="12"/>
    </row>
    <row r="14" spans="1:13" ht="51.75" customHeight="1">
      <c r="A14" s="98">
        <f>COUNTA(A16:A32)</f>
        <v>17</v>
      </c>
      <c r="B14" s="196" t="s">
        <v>94</v>
      </c>
      <c r="C14" s="196"/>
      <c r="D14" s="196"/>
      <c r="E14" s="114"/>
      <c r="F14" s="196" t="s">
        <v>95</v>
      </c>
      <c r="G14" s="196"/>
      <c r="H14" s="196"/>
      <c r="I14" s="114"/>
      <c r="J14" s="114"/>
      <c r="K14" s="114"/>
      <c r="L14" s="196" t="s">
        <v>69</v>
      </c>
      <c r="M14" s="196"/>
    </row>
    <row r="15" spans="1:20" ht="47.25" customHeight="1">
      <c r="A15" s="127" t="s">
        <v>96</v>
      </c>
      <c r="B15" s="127" t="s">
        <v>97</v>
      </c>
      <c r="C15" s="127" t="s">
        <v>98</v>
      </c>
      <c r="D15" s="127" t="s">
        <v>99</v>
      </c>
      <c r="E15" s="114" t="s">
        <v>30</v>
      </c>
      <c r="F15" s="127" t="s">
        <v>97</v>
      </c>
      <c r="G15" s="127" t="s">
        <v>98</v>
      </c>
      <c r="H15" s="127" t="s">
        <v>99</v>
      </c>
      <c r="I15" s="128" t="s">
        <v>30</v>
      </c>
      <c r="J15" s="128" t="s">
        <v>90</v>
      </c>
      <c r="K15" s="128" t="s">
        <v>100</v>
      </c>
      <c r="L15" s="127" t="s">
        <v>98</v>
      </c>
      <c r="M15" s="127" t="s">
        <v>99</v>
      </c>
      <c r="T15" s="136"/>
    </row>
    <row r="16" spans="1:20" ht="27.75" customHeight="1">
      <c r="A16" s="129">
        <v>1</v>
      </c>
      <c r="B16" s="129">
        <v>0</v>
      </c>
      <c r="C16" s="129">
        <v>0</v>
      </c>
      <c r="D16" s="129">
        <v>0</v>
      </c>
      <c r="E16" s="114">
        <f aca="true" t="shared" si="0" ref="E16:E24">SUM(((B16*60)+C16)*60)+D16</f>
        <v>0</v>
      </c>
      <c r="F16" s="129">
        <v>0</v>
      </c>
      <c r="G16" s="129">
        <v>36</v>
      </c>
      <c r="H16" s="129">
        <v>0</v>
      </c>
      <c r="I16" s="114">
        <f>SUM(((F16*60)+G16)*60)+H16</f>
        <v>2160</v>
      </c>
      <c r="J16" s="114">
        <f>SUM(I16-E16)</f>
        <v>2160</v>
      </c>
      <c r="K16" s="114">
        <f>SUM(J16/60)</f>
        <v>36</v>
      </c>
      <c r="L16" s="130">
        <f>ROUNDDOWN(K16,0)</f>
        <v>36</v>
      </c>
      <c r="M16" s="130">
        <f>SUM(K16-L16)*60</f>
        <v>0</v>
      </c>
      <c r="T16" s="136"/>
    </row>
    <row r="17" spans="1:20" ht="27.75" customHeight="1">
      <c r="A17" s="131">
        <v>2</v>
      </c>
      <c r="B17" s="131">
        <f>+F16</f>
        <v>0</v>
      </c>
      <c r="C17" s="131">
        <f aca="true" t="shared" si="1" ref="C17:D24">+G16</f>
        <v>36</v>
      </c>
      <c r="D17" s="131">
        <f t="shared" si="1"/>
        <v>0</v>
      </c>
      <c r="E17" s="114">
        <f t="shared" si="0"/>
        <v>2160</v>
      </c>
      <c r="F17" s="129">
        <v>1</v>
      </c>
      <c r="G17" s="129">
        <v>7</v>
      </c>
      <c r="H17" s="129">
        <v>38</v>
      </c>
      <c r="I17" s="114">
        <f aca="true" t="shared" si="2" ref="I17:I24">SUM(((F17*60)+G17)*60)+H17</f>
        <v>4058</v>
      </c>
      <c r="J17" s="114">
        <f aca="true" t="shared" si="3" ref="J17:J24">SUM(I17-E17)</f>
        <v>1898</v>
      </c>
      <c r="K17" s="114">
        <f aca="true" t="shared" si="4" ref="K17:K32">SUM(J17/60)</f>
        <v>31.633333333333333</v>
      </c>
      <c r="L17" s="130">
        <f aca="true" t="shared" si="5" ref="L17:L32">ROUNDDOWN(K17,0)</f>
        <v>31</v>
      </c>
      <c r="M17" s="130">
        <f aca="true" t="shared" si="6" ref="M17:M24">SUM(K17-L17)*60</f>
        <v>37.99999999999997</v>
      </c>
      <c r="T17" s="136"/>
    </row>
    <row r="18" spans="1:20" ht="27.75" customHeight="1">
      <c r="A18" s="131">
        <v>3</v>
      </c>
      <c r="B18" s="131">
        <f aca="true" t="shared" si="7" ref="B18:B24">+F17</f>
        <v>1</v>
      </c>
      <c r="C18" s="131">
        <f t="shared" si="1"/>
        <v>7</v>
      </c>
      <c r="D18" s="131">
        <f t="shared" si="1"/>
        <v>38</v>
      </c>
      <c r="E18" s="114">
        <f t="shared" si="0"/>
        <v>4058</v>
      </c>
      <c r="F18" s="129">
        <v>1</v>
      </c>
      <c r="G18" s="129">
        <v>29</v>
      </c>
      <c r="H18" s="129">
        <v>10</v>
      </c>
      <c r="I18" s="114">
        <f t="shared" si="2"/>
        <v>5350</v>
      </c>
      <c r="J18" s="114">
        <f t="shared" si="3"/>
        <v>1292</v>
      </c>
      <c r="K18" s="114">
        <f t="shared" si="4"/>
        <v>21.533333333333335</v>
      </c>
      <c r="L18" s="130">
        <f t="shared" si="5"/>
        <v>21</v>
      </c>
      <c r="M18" s="130">
        <f t="shared" si="6"/>
        <v>32.0000000000001</v>
      </c>
      <c r="T18" s="136"/>
    </row>
    <row r="19" spans="1:20" ht="27.75" customHeight="1">
      <c r="A19" s="132">
        <v>4</v>
      </c>
      <c r="B19" s="131">
        <f t="shared" si="7"/>
        <v>1</v>
      </c>
      <c r="C19" s="131">
        <f t="shared" si="1"/>
        <v>29</v>
      </c>
      <c r="D19" s="131">
        <f t="shared" si="1"/>
        <v>10</v>
      </c>
      <c r="E19" s="114">
        <f t="shared" si="0"/>
        <v>5350</v>
      </c>
      <c r="F19" s="129">
        <v>1</v>
      </c>
      <c r="G19" s="129">
        <v>49</v>
      </c>
      <c r="H19" s="129">
        <v>41</v>
      </c>
      <c r="I19" s="114">
        <f t="shared" si="2"/>
        <v>6581</v>
      </c>
      <c r="J19" s="114">
        <f t="shared" si="3"/>
        <v>1231</v>
      </c>
      <c r="K19" s="114">
        <f t="shared" si="4"/>
        <v>20.516666666666666</v>
      </c>
      <c r="L19" s="130">
        <f t="shared" si="5"/>
        <v>20</v>
      </c>
      <c r="M19" s="130">
        <f t="shared" si="6"/>
        <v>30.999999999999943</v>
      </c>
      <c r="T19" s="136"/>
    </row>
    <row r="20" spans="1:20" ht="27.75" customHeight="1">
      <c r="A20" s="131">
        <v>5</v>
      </c>
      <c r="B20" s="131">
        <f t="shared" si="7"/>
        <v>1</v>
      </c>
      <c r="C20" s="131">
        <f t="shared" si="1"/>
        <v>49</v>
      </c>
      <c r="D20" s="131">
        <f t="shared" si="1"/>
        <v>41</v>
      </c>
      <c r="E20" s="114">
        <f t="shared" si="0"/>
        <v>6581</v>
      </c>
      <c r="F20" s="129">
        <v>2</v>
      </c>
      <c r="G20" s="129">
        <v>11</v>
      </c>
      <c r="H20" s="129">
        <v>5</v>
      </c>
      <c r="I20" s="114">
        <f t="shared" si="2"/>
        <v>7865</v>
      </c>
      <c r="J20" s="114">
        <f t="shared" si="3"/>
        <v>1284</v>
      </c>
      <c r="K20" s="114">
        <f t="shared" si="4"/>
        <v>21.4</v>
      </c>
      <c r="L20" s="130">
        <f t="shared" si="5"/>
        <v>21</v>
      </c>
      <c r="M20" s="130">
        <f t="shared" si="6"/>
        <v>23.999999999999915</v>
      </c>
      <c r="T20" s="136"/>
    </row>
    <row r="21" spans="1:20" ht="27.75" customHeight="1">
      <c r="A21" s="131">
        <v>6</v>
      </c>
      <c r="B21" s="131">
        <f t="shared" si="7"/>
        <v>2</v>
      </c>
      <c r="C21" s="131">
        <f t="shared" si="1"/>
        <v>11</v>
      </c>
      <c r="D21" s="131">
        <f t="shared" si="1"/>
        <v>5</v>
      </c>
      <c r="E21" s="114">
        <f t="shared" si="0"/>
        <v>7865</v>
      </c>
      <c r="F21" s="129">
        <v>2</v>
      </c>
      <c r="G21" s="129">
        <v>28</v>
      </c>
      <c r="H21" s="129">
        <v>59</v>
      </c>
      <c r="I21" s="114">
        <f t="shared" si="2"/>
        <v>8939</v>
      </c>
      <c r="J21" s="114">
        <f t="shared" si="3"/>
        <v>1074</v>
      </c>
      <c r="K21" s="114">
        <f t="shared" si="4"/>
        <v>17.9</v>
      </c>
      <c r="L21" s="130">
        <f t="shared" si="5"/>
        <v>17</v>
      </c>
      <c r="M21" s="130">
        <f t="shared" si="6"/>
        <v>53.999999999999915</v>
      </c>
      <c r="T21" s="136"/>
    </row>
    <row r="22" spans="1:20" ht="27.75" customHeight="1">
      <c r="A22" s="131">
        <v>7</v>
      </c>
      <c r="B22" s="131">
        <f t="shared" si="7"/>
        <v>2</v>
      </c>
      <c r="C22" s="131">
        <f t="shared" si="1"/>
        <v>28</v>
      </c>
      <c r="D22" s="131">
        <f t="shared" si="1"/>
        <v>59</v>
      </c>
      <c r="E22" s="114">
        <f t="shared" si="0"/>
        <v>8939</v>
      </c>
      <c r="F22" s="129">
        <v>2</v>
      </c>
      <c r="G22" s="129">
        <v>44</v>
      </c>
      <c r="H22" s="129">
        <v>2</v>
      </c>
      <c r="I22" s="114">
        <f t="shared" si="2"/>
        <v>9842</v>
      </c>
      <c r="J22" s="114">
        <f t="shared" si="3"/>
        <v>903</v>
      </c>
      <c r="K22" s="114">
        <f t="shared" si="4"/>
        <v>15.05</v>
      </c>
      <c r="L22" s="130">
        <f t="shared" si="5"/>
        <v>15</v>
      </c>
      <c r="M22" s="130">
        <f t="shared" si="6"/>
        <v>3.0000000000000426</v>
      </c>
      <c r="T22" s="136"/>
    </row>
    <row r="23" spans="1:20" ht="27.75" customHeight="1">
      <c r="A23" s="131">
        <v>8</v>
      </c>
      <c r="B23" s="131">
        <f t="shared" si="7"/>
        <v>2</v>
      </c>
      <c r="C23" s="131">
        <f t="shared" si="1"/>
        <v>44</v>
      </c>
      <c r="D23" s="131">
        <f t="shared" si="1"/>
        <v>2</v>
      </c>
      <c r="E23" s="114">
        <f t="shared" si="0"/>
        <v>9842</v>
      </c>
      <c r="F23" s="129">
        <v>2</v>
      </c>
      <c r="G23" s="129">
        <v>59</v>
      </c>
      <c r="H23" s="129">
        <v>20</v>
      </c>
      <c r="I23" s="114">
        <f t="shared" si="2"/>
        <v>10760</v>
      </c>
      <c r="J23" s="114">
        <f t="shared" si="3"/>
        <v>918</v>
      </c>
      <c r="K23" s="114">
        <f t="shared" si="4"/>
        <v>15.3</v>
      </c>
      <c r="L23" s="130">
        <f t="shared" si="5"/>
        <v>15</v>
      </c>
      <c r="M23" s="130">
        <f t="shared" si="6"/>
        <v>18.000000000000043</v>
      </c>
      <c r="T23" s="136"/>
    </row>
    <row r="24" spans="1:20" ht="27.75" customHeight="1">
      <c r="A24" s="131">
        <v>9</v>
      </c>
      <c r="B24" s="131">
        <f t="shared" si="7"/>
        <v>2</v>
      </c>
      <c r="C24" s="131">
        <f t="shared" si="1"/>
        <v>59</v>
      </c>
      <c r="D24" s="131">
        <f t="shared" si="1"/>
        <v>20</v>
      </c>
      <c r="E24" s="114">
        <f t="shared" si="0"/>
        <v>10760</v>
      </c>
      <c r="F24" s="129">
        <v>3</v>
      </c>
      <c r="G24" s="129">
        <v>11</v>
      </c>
      <c r="H24" s="129">
        <v>46</v>
      </c>
      <c r="I24" s="114">
        <f t="shared" si="2"/>
        <v>11506</v>
      </c>
      <c r="J24" s="114">
        <f t="shared" si="3"/>
        <v>746</v>
      </c>
      <c r="K24" s="114">
        <f t="shared" si="4"/>
        <v>12.433333333333334</v>
      </c>
      <c r="L24" s="130">
        <f t="shared" si="5"/>
        <v>12</v>
      </c>
      <c r="M24" s="130">
        <f t="shared" si="6"/>
        <v>26.000000000000014</v>
      </c>
      <c r="T24" s="136"/>
    </row>
    <row r="25" spans="1:20" ht="27.75" customHeight="1">
      <c r="A25" s="133">
        <v>1</v>
      </c>
      <c r="B25" s="133">
        <v>0</v>
      </c>
      <c r="C25" s="133">
        <v>0</v>
      </c>
      <c r="D25" s="133">
        <v>0</v>
      </c>
      <c r="E25" s="22">
        <f aca="true" t="shared" si="8" ref="E25:E32">SUM(((B25*60)+C25)*60)+D25</f>
        <v>0</v>
      </c>
      <c r="F25" s="134">
        <v>0</v>
      </c>
      <c r="G25" s="134">
        <v>17</v>
      </c>
      <c r="H25" s="134">
        <v>32</v>
      </c>
      <c r="I25" s="22">
        <f aca="true" t="shared" si="9" ref="I25:I32">SUM(((F25*60)+G25)*60)+H25</f>
        <v>1052</v>
      </c>
      <c r="J25" s="22">
        <f aca="true" t="shared" si="10" ref="J25:J32">SUM(I25-E25)</f>
        <v>1052</v>
      </c>
      <c r="K25" s="22">
        <f t="shared" si="4"/>
        <v>17.533333333333335</v>
      </c>
      <c r="L25" s="135">
        <f t="shared" si="5"/>
        <v>17</v>
      </c>
      <c r="M25" s="135">
        <f aca="true" t="shared" si="11" ref="M25:M32">SUM(K25-L25)*60</f>
        <v>32.0000000000001</v>
      </c>
      <c r="T25" s="136"/>
    </row>
    <row r="26" spans="1:20" ht="27.75" customHeight="1">
      <c r="A26" s="133">
        <v>2</v>
      </c>
      <c r="B26" s="133">
        <f aca="true" t="shared" si="12" ref="B26:D28">+F25</f>
        <v>0</v>
      </c>
      <c r="C26" s="133">
        <f t="shared" si="12"/>
        <v>17</v>
      </c>
      <c r="D26" s="133">
        <f t="shared" si="12"/>
        <v>32</v>
      </c>
      <c r="E26" s="22">
        <f t="shared" si="8"/>
        <v>1052</v>
      </c>
      <c r="F26" s="134">
        <v>0</v>
      </c>
      <c r="G26" s="134">
        <v>33</v>
      </c>
      <c r="H26" s="134">
        <v>23</v>
      </c>
      <c r="I26" s="22">
        <f t="shared" si="9"/>
        <v>2003</v>
      </c>
      <c r="J26" s="22">
        <f t="shared" si="10"/>
        <v>951</v>
      </c>
      <c r="K26" s="22">
        <f t="shared" si="4"/>
        <v>15.85</v>
      </c>
      <c r="L26" s="135">
        <f t="shared" si="5"/>
        <v>15</v>
      </c>
      <c r="M26" s="135">
        <f t="shared" si="11"/>
        <v>50.99999999999998</v>
      </c>
      <c r="T26" s="136"/>
    </row>
    <row r="27" spans="1:20" ht="27.75" customHeight="1">
      <c r="A27" s="133">
        <v>3</v>
      </c>
      <c r="B27" s="133">
        <f t="shared" si="12"/>
        <v>0</v>
      </c>
      <c r="C27" s="133">
        <f t="shared" si="12"/>
        <v>33</v>
      </c>
      <c r="D27" s="133">
        <f t="shared" si="12"/>
        <v>23</v>
      </c>
      <c r="E27" s="22">
        <f t="shared" si="8"/>
        <v>2003</v>
      </c>
      <c r="F27" s="134">
        <v>0</v>
      </c>
      <c r="G27" s="134">
        <v>53</v>
      </c>
      <c r="H27" s="134">
        <v>15</v>
      </c>
      <c r="I27" s="22">
        <f t="shared" si="9"/>
        <v>3195</v>
      </c>
      <c r="J27" s="22">
        <f t="shared" si="10"/>
        <v>1192</v>
      </c>
      <c r="K27" s="22">
        <f t="shared" si="4"/>
        <v>19.866666666666667</v>
      </c>
      <c r="L27" s="135">
        <f t="shared" si="5"/>
        <v>19</v>
      </c>
      <c r="M27" s="135">
        <f t="shared" si="11"/>
        <v>52.00000000000003</v>
      </c>
      <c r="T27" s="136"/>
    </row>
    <row r="28" spans="1:20" ht="27.75" customHeight="1">
      <c r="A28" s="133">
        <v>4</v>
      </c>
      <c r="B28" s="133">
        <f t="shared" si="12"/>
        <v>0</v>
      </c>
      <c r="C28" s="133">
        <f t="shared" si="12"/>
        <v>53</v>
      </c>
      <c r="D28" s="133">
        <f t="shared" si="12"/>
        <v>15</v>
      </c>
      <c r="E28" s="22">
        <f t="shared" si="8"/>
        <v>3195</v>
      </c>
      <c r="F28" s="134">
        <v>1</v>
      </c>
      <c r="G28" s="134">
        <v>57</v>
      </c>
      <c r="H28" s="134">
        <v>19</v>
      </c>
      <c r="I28" s="22">
        <f t="shared" si="9"/>
        <v>7039</v>
      </c>
      <c r="J28" s="22">
        <f t="shared" si="10"/>
        <v>3844</v>
      </c>
      <c r="K28" s="22">
        <f t="shared" si="4"/>
        <v>64.06666666666666</v>
      </c>
      <c r="L28" s="135">
        <f t="shared" si="5"/>
        <v>64</v>
      </c>
      <c r="M28" s="135">
        <f t="shared" si="11"/>
        <v>3.9999999999997726</v>
      </c>
      <c r="T28" s="136"/>
    </row>
    <row r="29" spans="1:20" ht="27.75" customHeight="1">
      <c r="A29" s="133">
        <v>5</v>
      </c>
      <c r="B29" s="133">
        <f aca="true" t="shared" si="13" ref="B29:D32">+F28</f>
        <v>1</v>
      </c>
      <c r="C29" s="133">
        <f t="shared" si="13"/>
        <v>57</v>
      </c>
      <c r="D29" s="133">
        <f t="shared" si="13"/>
        <v>19</v>
      </c>
      <c r="E29" s="22">
        <f t="shared" si="8"/>
        <v>7039</v>
      </c>
      <c r="F29" s="134">
        <v>2</v>
      </c>
      <c r="G29" s="134">
        <v>10</v>
      </c>
      <c r="H29" s="134">
        <v>7</v>
      </c>
      <c r="I29" s="22">
        <f t="shared" si="9"/>
        <v>7807</v>
      </c>
      <c r="J29" s="22">
        <f t="shared" si="10"/>
        <v>768</v>
      </c>
      <c r="K29" s="22">
        <f t="shared" si="4"/>
        <v>12.8</v>
      </c>
      <c r="L29" s="135">
        <f t="shared" si="5"/>
        <v>12</v>
      </c>
      <c r="M29" s="135">
        <f t="shared" si="11"/>
        <v>48.00000000000004</v>
      </c>
      <c r="T29" s="136"/>
    </row>
    <row r="30" spans="1:20" ht="27.75" customHeight="1">
      <c r="A30" s="133">
        <v>6</v>
      </c>
      <c r="B30" s="133">
        <f t="shared" si="13"/>
        <v>2</v>
      </c>
      <c r="C30" s="133">
        <f t="shared" si="13"/>
        <v>10</v>
      </c>
      <c r="D30" s="133">
        <f t="shared" si="13"/>
        <v>7</v>
      </c>
      <c r="E30" s="22">
        <f t="shared" si="8"/>
        <v>7807</v>
      </c>
      <c r="F30" s="134">
        <v>2</v>
      </c>
      <c r="G30" s="134">
        <v>27</v>
      </c>
      <c r="H30" s="134">
        <v>43</v>
      </c>
      <c r="I30" s="22">
        <f t="shared" si="9"/>
        <v>8863</v>
      </c>
      <c r="J30" s="22">
        <f t="shared" si="10"/>
        <v>1056</v>
      </c>
      <c r="K30" s="22">
        <f t="shared" si="4"/>
        <v>17.6</v>
      </c>
      <c r="L30" s="135">
        <f t="shared" si="5"/>
        <v>17</v>
      </c>
      <c r="M30" s="135">
        <f t="shared" si="11"/>
        <v>36.000000000000085</v>
      </c>
      <c r="T30" s="136"/>
    </row>
    <row r="31" spans="1:20" ht="27.75" customHeight="1">
      <c r="A31" s="133">
        <v>7</v>
      </c>
      <c r="B31" s="133">
        <f t="shared" si="13"/>
        <v>2</v>
      </c>
      <c r="C31" s="133">
        <f t="shared" si="13"/>
        <v>27</v>
      </c>
      <c r="D31" s="133">
        <f t="shared" si="13"/>
        <v>43</v>
      </c>
      <c r="E31" s="22">
        <f t="shared" si="8"/>
        <v>8863</v>
      </c>
      <c r="F31" s="134">
        <v>2</v>
      </c>
      <c r="G31" s="134">
        <v>54</v>
      </c>
      <c r="H31" s="134">
        <v>27</v>
      </c>
      <c r="I31" s="22">
        <f t="shared" si="9"/>
        <v>10467</v>
      </c>
      <c r="J31" s="22">
        <f t="shared" si="10"/>
        <v>1604</v>
      </c>
      <c r="K31" s="22">
        <f t="shared" si="4"/>
        <v>26.733333333333334</v>
      </c>
      <c r="L31" s="135">
        <f t="shared" si="5"/>
        <v>26</v>
      </c>
      <c r="M31" s="135">
        <f t="shared" si="11"/>
        <v>44.00000000000006</v>
      </c>
      <c r="T31" s="136"/>
    </row>
    <row r="32" spans="1:20" ht="27.75" customHeight="1">
      <c r="A32" s="133">
        <v>8</v>
      </c>
      <c r="B32" s="133">
        <f t="shared" si="13"/>
        <v>2</v>
      </c>
      <c r="C32" s="133">
        <f t="shared" si="13"/>
        <v>54</v>
      </c>
      <c r="D32" s="133">
        <f t="shared" si="13"/>
        <v>27</v>
      </c>
      <c r="E32" s="22">
        <f t="shared" si="8"/>
        <v>10467</v>
      </c>
      <c r="F32" s="134">
        <v>4</v>
      </c>
      <c r="G32" s="134">
        <v>0</v>
      </c>
      <c r="H32" s="134">
        <v>0</v>
      </c>
      <c r="I32" s="22">
        <f t="shared" si="9"/>
        <v>14400</v>
      </c>
      <c r="J32" s="22">
        <f t="shared" si="10"/>
        <v>3933</v>
      </c>
      <c r="K32" s="22">
        <f t="shared" si="4"/>
        <v>65.55</v>
      </c>
      <c r="L32" s="135">
        <f t="shared" si="5"/>
        <v>65</v>
      </c>
      <c r="M32" s="135">
        <f t="shared" si="11"/>
        <v>32.99999999999983</v>
      </c>
      <c r="T32" s="136"/>
    </row>
  </sheetData>
  <sheetProtection/>
  <protectedRanges>
    <protectedRange sqref="D4:G5" name="Range1"/>
    <protectedRange sqref="A9:C10" name="Range5_1"/>
    <protectedRange sqref="F16:H32" name="Range4_2"/>
    <protectedRange sqref="B16:D16" name="Range3_2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F1:F2"/>
    <mergeCell ref="G1:G2"/>
    <mergeCell ref="A1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7">
      <selection activeCell="A1" sqref="A1:C2"/>
    </sheetView>
  </sheetViews>
  <sheetFormatPr defaultColWidth="9.140625" defaultRowHeight="12.75"/>
  <cols>
    <col min="1" max="1" width="14.00390625" style="95" customWidth="1"/>
    <col min="2" max="4" width="18.8515625" style="95" customWidth="1"/>
    <col min="5" max="5" width="18.8515625" style="95" hidden="1" customWidth="1"/>
    <col min="6" max="8" width="18.8515625" style="95" customWidth="1"/>
    <col min="9" max="9" width="8.7109375" style="95" hidden="1" customWidth="1"/>
    <col min="10" max="11" width="13.00390625" style="95" hidden="1" customWidth="1"/>
    <col min="12" max="12" width="13.00390625" style="95" customWidth="1"/>
    <col min="13" max="13" width="13.421875" style="95" customWidth="1"/>
    <col min="14" max="18" width="13.00390625" style="0" customWidth="1"/>
    <col min="19" max="19" width="13.421875" style="95" customWidth="1"/>
    <col min="20" max="16384" width="19.8515625" style="95" customWidth="1"/>
  </cols>
  <sheetData>
    <row r="1" spans="1:13" ht="27.75" customHeight="1">
      <c r="A1" s="212" t="s">
        <v>83</v>
      </c>
      <c r="B1" s="212"/>
      <c r="C1" s="212"/>
      <c r="D1" s="93"/>
      <c r="F1" s="201" t="s">
        <v>84</v>
      </c>
      <c r="G1" s="202">
        <v>0</v>
      </c>
      <c r="H1" s="94"/>
      <c r="I1" s="96"/>
      <c r="J1" s="96"/>
      <c r="K1" s="97"/>
      <c r="L1" s="196" t="s">
        <v>7</v>
      </c>
      <c r="M1" s="196"/>
    </row>
    <row r="2" spans="1:13" ht="27" customHeight="1">
      <c r="A2" s="212"/>
      <c r="B2" s="212"/>
      <c r="C2" s="212"/>
      <c r="D2" s="93"/>
      <c r="F2" s="201"/>
      <c r="G2" s="202"/>
      <c r="H2" s="93"/>
      <c r="I2" s="1"/>
      <c r="J2" s="1"/>
      <c r="K2" s="99"/>
      <c r="L2" s="100" t="s">
        <v>6</v>
      </c>
      <c r="M2" s="100" t="s">
        <v>8</v>
      </c>
    </row>
    <row r="3" spans="1:13" ht="27.75" customHeight="1">
      <c r="A3" s="101"/>
      <c r="B3" s="102"/>
      <c r="C3" s="102"/>
      <c r="D3" s="102"/>
      <c r="E3" s="102"/>
      <c r="F3" s="102"/>
      <c r="G3" s="102"/>
      <c r="H3" s="102"/>
      <c r="I3" s="1"/>
      <c r="J3" s="1"/>
      <c r="K3" s="1"/>
      <c r="L3" s="103" t="s">
        <v>3</v>
      </c>
      <c r="M3" s="103">
        <v>1</v>
      </c>
    </row>
    <row r="4" spans="1:13" ht="27.75" customHeight="1">
      <c r="A4" s="197" t="s">
        <v>82</v>
      </c>
      <c r="B4" s="198"/>
      <c r="C4" s="199"/>
      <c r="D4" s="200" t="s">
        <v>107</v>
      </c>
      <c r="E4" s="200"/>
      <c r="F4" s="200"/>
      <c r="G4" s="200"/>
      <c r="H4" s="104"/>
      <c r="I4" s="104"/>
      <c r="J4" s="104"/>
      <c r="K4" s="1"/>
      <c r="L4" s="103" t="s">
        <v>5</v>
      </c>
      <c r="M4" s="103">
        <v>0.814</v>
      </c>
    </row>
    <row r="5" spans="1:13" ht="27.75" customHeight="1">
      <c r="A5" s="197" t="s">
        <v>7</v>
      </c>
      <c r="B5" s="198"/>
      <c r="C5" s="199"/>
      <c r="D5" s="209" t="s">
        <v>3</v>
      </c>
      <c r="E5" s="210"/>
      <c r="F5" s="211"/>
      <c r="G5" s="105"/>
      <c r="H5" s="105"/>
      <c r="I5" s="1"/>
      <c r="J5" s="1"/>
      <c r="K5" s="1"/>
      <c r="L5" s="103" t="s">
        <v>4</v>
      </c>
      <c r="M5" s="103">
        <v>1.038</v>
      </c>
    </row>
    <row r="6" spans="1:13" ht="15" customHeight="1">
      <c r="A6" s="106"/>
      <c r="B6" s="107"/>
      <c r="C6" s="107"/>
      <c r="D6" s="108"/>
      <c r="E6" s="108"/>
      <c r="F6" s="108"/>
      <c r="G6" s="108"/>
      <c r="H6" s="108"/>
      <c r="I6" s="105"/>
      <c r="J6" s="105"/>
      <c r="K6" s="105"/>
      <c r="L6" s="105"/>
      <c r="M6" s="109"/>
    </row>
    <row r="7" spans="1:15" ht="32.25" customHeight="1">
      <c r="A7" s="212" t="s">
        <v>86</v>
      </c>
      <c r="B7" s="212"/>
      <c r="C7" s="212"/>
      <c r="D7" s="110"/>
      <c r="E7" s="110"/>
      <c r="F7" s="110"/>
      <c r="G7" s="110"/>
      <c r="H7" s="111"/>
      <c r="I7" s="105"/>
      <c r="J7" s="105"/>
      <c r="K7" s="112"/>
      <c r="L7" s="105"/>
      <c r="M7" s="109"/>
      <c r="N7" s="95"/>
      <c r="O7" s="95"/>
    </row>
    <row r="8" spans="1:15" ht="17.25" customHeight="1">
      <c r="A8" s="212"/>
      <c r="B8" s="212"/>
      <c r="C8" s="212"/>
      <c r="D8" s="111"/>
      <c r="E8" s="107"/>
      <c r="F8" s="107"/>
      <c r="G8" s="105"/>
      <c r="H8" s="105"/>
      <c r="I8" s="105"/>
      <c r="J8" s="105"/>
      <c r="K8" s="112"/>
      <c r="L8" s="105"/>
      <c r="M8" s="109"/>
      <c r="N8" s="95"/>
      <c r="O8" s="95"/>
    </row>
    <row r="9" spans="1:15" ht="27" customHeight="1">
      <c r="A9" s="213"/>
      <c r="B9" s="214"/>
      <c r="C9" s="215"/>
      <c r="D9" s="219" t="s">
        <v>87</v>
      </c>
      <c r="E9" s="220"/>
      <c r="F9" s="220"/>
      <c r="G9" s="220" t="s">
        <v>79</v>
      </c>
      <c r="H9" s="220"/>
      <c r="I9" s="105"/>
      <c r="J9" s="105"/>
      <c r="K9" s="112"/>
      <c r="L9" s="220" t="s">
        <v>88</v>
      </c>
      <c r="M9" s="109"/>
      <c r="N9" s="95"/>
      <c r="O9" s="95"/>
    </row>
    <row r="10" spans="1:16" ht="29.25" customHeight="1">
      <c r="A10" s="216"/>
      <c r="B10" s="217"/>
      <c r="C10" s="218"/>
      <c r="D10" s="113" t="s">
        <v>12</v>
      </c>
      <c r="E10" s="114"/>
      <c r="F10" s="103" t="s">
        <v>11</v>
      </c>
      <c r="G10" s="103" t="s">
        <v>12</v>
      </c>
      <c r="H10" s="103" t="s">
        <v>11</v>
      </c>
      <c r="I10" s="115" t="s">
        <v>89</v>
      </c>
      <c r="J10" s="115" t="s">
        <v>90</v>
      </c>
      <c r="K10" s="115" t="s">
        <v>91</v>
      </c>
      <c r="L10" s="220"/>
      <c r="M10" s="116" t="s">
        <v>92</v>
      </c>
      <c r="N10" s="95"/>
      <c r="O10" s="95"/>
      <c r="P10" s="95"/>
    </row>
    <row r="11" spans="1:16" ht="35.25" customHeight="1">
      <c r="A11" s="221" t="s">
        <v>80</v>
      </c>
      <c r="B11" s="221"/>
      <c r="C11" s="221"/>
      <c r="D11" s="119">
        <f>ROUNDDOWN(K11,0)</f>
        <v>27</v>
      </c>
      <c r="E11" s="120"/>
      <c r="F11" s="121">
        <f>SUM(K11-D11)*60</f>
        <v>1.6874999999999574</v>
      </c>
      <c r="G11" s="119">
        <f>ROUNDDOWN(M11,0)</f>
        <v>27</v>
      </c>
      <c r="H11" s="121">
        <f>SUM(M11-G11)*60</f>
        <v>1.6874999999999574</v>
      </c>
      <c r="I11" s="105">
        <f>IF($D$5="H16",J11/$M$3)+IF($D$5="P16",J11/$M$4)+IF($D$5="L2000",J11/$M$5)</f>
        <v>1621.6875</v>
      </c>
      <c r="J11" s="122">
        <f>SUM(J16:J59)/L11</f>
        <v>1621.6875</v>
      </c>
      <c r="K11" s="122">
        <f>SUM(J11/60)</f>
        <v>27.028125</v>
      </c>
      <c r="L11" s="222">
        <f>+A14-G1</f>
        <v>16</v>
      </c>
      <c r="M11" s="123">
        <f>SUM(I11/60)</f>
        <v>27.028125</v>
      </c>
      <c r="N11" s="95"/>
      <c r="O11" s="95"/>
      <c r="P11" s="95"/>
    </row>
    <row r="12" spans="1:16" ht="35.25" customHeight="1">
      <c r="A12" s="221" t="s">
        <v>93</v>
      </c>
      <c r="B12" s="221"/>
      <c r="C12" s="221"/>
      <c r="D12" s="119">
        <f>ROUNDDOWN(K12,0)</f>
        <v>13</v>
      </c>
      <c r="E12" s="120"/>
      <c r="F12" s="121">
        <f>SUM(K12-D12)*60</f>
        <v>46.00000000000005</v>
      </c>
      <c r="G12" s="119">
        <f>ROUNDDOWN(M12,0)</f>
        <v>13</v>
      </c>
      <c r="H12" s="121">
        <f>SUM(M12-G12)*60</f>
        <v>46.00000000000005</v>
      </c>
      <c r="I12" s="105">
        <f>IF($D$5="H16",J12/$M$3)+IF($D$5="P16",J12/$M$4)+IF($D$5="L2000",J12/$M$5)</f>
        <v>826</v>
      </c>
      <c r="J12" s="122">
        <f>MIN(J16:J59)</f>
        <v>826</v>
      </c>
      <c r="K12" s="122">
        <f>SUM(J12/60)</f>
        <v>13.766666666666667</v>
      </c>
      <c r="L12" s="223"/>
      <c r="M12" s="123">
        <f>SUM(I12/60)</f>
        <v>13.766666666666667</v>
      </c>
      <c r="N12" s="95"/>
      <c r="O12" s="95"/>
      <c r="P12" s="95"/>
    </row>
    <row r="13" spans="1:18" s="105" customFormat="1" ht="20.2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2"/>
      <c r="O13" s="12"/>
      <c r="P13" s="12"/>
      <c r="Q13" s="12"/>
      <c r="R13" s="12"/>
    </row>
    <row r="14" spans="1:13" ht="51.75" customHeight="1">
      <c r="A14" s="98">
        <f>COUNTA(A16:A59)</f>
        <v>16</v>
      </c>
      <c r="B14" s="196" t="s">
        <v>94</v>
      </c>
      <c r="C14" s="196"/>
      <c r="D14" s="196"/>
      <c r="E14" s="114"/>
      <c r="F14" s="196" t="s">
        <v>95</v>
      </c>
      <c r="G14" s="196"/>
      <c r="H14" s="196"/>
      <c r="I14" s="114"/>
      <c r="J14" s="114"/>
      <c r="K14" s="114"/>
      <c r="L14" s="196" t="s">
        <v>69</v>
      </c>
      <c r="M14" s="196"/>
    </row>
    <row r="15" spans="1:20" ht="47.25" customHeight="1">
      <c r="A15" s="127" t="s">
        <v>96</v>
      </c>
      <c r="B15" s="127" t="s">
        <v>97</v>
      </c>
      <c r="C15" s="127" t="s">
        <v>98</v>
      </c>
      <c r="D15" s="127" t="s">
        <v>99</v>
      </c>
      <c r="E15" s="114" t="s">
        <v>30</v>
      </c>
      <c r="F15" s="127" t="s">
        <v>97</v>
      </c>
      <c r="G15" s="127" t="s">
        <v>98</v>
      </c>
      <c r="H15" s="127" t="s">
        <v>99</v>
      </c>
      <c r="I15" s="128" t="s">
        <v>30</v>
      </c>
      <c r="J15" s="128" t="s">
        <v>90</v>
      </c>
      <c r="K15" s="128" t="s">
        <v>100</v>
      </c>
      <c r="L15" s="127" t="s">
        <v>98</v>
      </c>
      <c r="M15" s="127" t="s">
        <v>99</v>
      </c>
      <c r="T15" s="136"/>
    </row>
    <row r="16" spans="1:20" ht="27.75" customHeight="1">
      <c r="A16" s="129">
        <v>1</v>
      </c>
      <c r="B16" s="129">
        <v>0</v>
      </c>
      <c r="C16" s="129">
        <v>0</v>
      </c>
      <c r="D16" s="129">
        <v>0</v>
      </c>
      <c r="E16" s="114">
        <f aca="true" t="shared" si="0" ref="E16:E24">SUM(((B16*60)+C16)*60)+D16</f>
        <v>0</v>
      </c>
      <c r="F16" s="129">
        <v>0</v>
      </c>
      <c r="G16" s="129">
        <v>37</v>
      </c>
      <c r="H16" s="129">
        <v>30</v>
      </c>
      <c r="I16" s="114">
        <f>SUM(((F16*60)+G16)*60)+H16</f>
        <v>2250</v>
      </c>
      <c r="J16" s="114">
        <f>SUM(I16-E16)</f>
        <v>2250</v>
      </c>
      <c r="K16" s="114">
        <f>SUM(J16/60)</f>
        <v>37.5</v>
      </c>
      <c r="L16" s="130">
        <f>ROUNDDOWN(K16,0)</f>
        <v>37</v>
      </c>
      <c r="M16" s="130">
        <f>SUM(K16-L16)*60</f>
        <v>30</v>
      </c>
      <c r="T16" s="136"/>
    </row>
    <row r="17" spans="1:20" ht="27.75" customHeight="1">
      <c r="A17" s="131">
        <v>2</v>
      </c>
      <c r="B17" s="131">
        <f>+F16</f>
        <v>0</v>
      </c>
      <c r="C17" s="131">
        <f aca="true" t="shared" si="1" ref="C17:D24">+G16</f>
        <v>37</v>
      </c>
      <c r="D17" s="131">
        <f t="shared" si="1"/>
        <v>30</v>
      </c>
      <c r="E17" s="114">
        <f t="shared" si="0"/>
        <v>2250</v>
      </c>
      <c r="F17" s="129">
        <v>1</v>
      </c>
      <c r="G17" s="129">
        <v>0</v>
      </c>
      <c r="H17" s="129">
        <v>10</v>
      </c>
      <c r="I17" s="114">
        <f aca="true" t="shared" si="2" ref="I17:I24">SUM(((F17*60)+G17)*60)+H17</f>
        <v>3610</v>
      </c>
      <c r="J17" s="114">
        <f aca="true" t="shared" si="3" ref="J17:J24">SUM(I17-E17)</f>
        <v>1360</v>
      </c>
      <c r="K17" s="114">
        <f aca="true" t="shared" si="4" ref="K17:K31">SUM(J17/60)</f>
        <v>22.666666666666668</v>
      </c>
      <c r="L17" s="130">
        <f aca="true" t="shared" si="5" ref="L17:L31">ROUNDDOWN(K17,0)</f>
        <v>22</v>
      </c>
      <c r="M17" s="130">
        <f aca="true" t="shared" si="6" ref="M17:M24">SUM(K17-L17)*60</f>
        <v>40.00000000000007</v>
      </c>
      <c r="T17" s="136"/>
    </row>
    <row r="18" spans="1:20" ht="27.75" customHeight="1">
      <c r="A18" s="131">
        <v>3</v>
      </c>
      <c r="B18" s="131">
        <f aca="true" t="shared" si="7" ref="B18:B24">+F17</f>
        <v>1</v>
      </c>
      <c r="C18" s="131">
        <f t="shared" si="1"/>
        <v>0</v>
      </c>
      <c r="D18" s="131">
        <f t="shared" si="1"/>
        <v>10</v>
      </c>
      <c r="E18" s="114">
        <f t="shared" si="0"/>
        <v>3610</v>
      </c>
      <c r="F18" s="129">
        <v>1</v>
      </c>
      <c r="G18" s="129">
        <v>21</v>
      </c>
      <c r="H18" s="129">
        <v>25</v>
      </c>
      <c r="I18" s="114">
        <f t="shared" si="2"/>
        <v>4885</v>
      </c>
      <c r="J18" s="114">
        <f t="shared" si="3"/>
        <v>1275</v>
      </c>
      <c r="K18" s="114">
        <f t="shared" si="4"/>
        <v>21.25</v>
      </c>
      <c r="L18" s="130">
        <f t="shared" si="5"/>
        <v>21</v>
      </c>
      <c r="M18" s="130">
        <f t="shared" si="6"/>
        <v>15</v>
      </c>
      <c r="T18" s="136"/>
    </row>
    <row r="19" spans="1:20" ht="27.75" customHeight="1">
      <c r="A19" s="132">
        <v>4</v>
      </c>
      <c r="B19" s="131">
        <f t="shared" si="7"/>
        <v>1</v>
      </c>
      <c r="C19" s="131">
        <f t="shared" si="1"/>
        <v>21</v>
      </c>
      <c r="D19" s="131">
        <f t="shared" si="1"/>
        <v>25</v>
      </c>
      <c r="E19" s="114">
        <f t="shared" si="0"/>
        <v>4885</v>
      </c>
      <c r="F19" s="129">
        <v>1</v>
      </c>
      <c r="G19" s="129">
        <v>44</v>
      </c>
      <c r="H19" s="129">
        <v>30</v>
      </c>
      <c r="I19" s="114">
        <f t="shared" si="2"/>
        <v>6270</v>
      </c>
      <c r="J19" s="114">
        <f t="shared" si="3"/>
        <v>1385</v>
      </c>
      <c r="K19" s="114">
        <f t="shared" si="4"/>
        <v>23.083333333333332</v>
      </c>
      <c r="L19" s="130">
        <f t="shared" si="5"/>
        <v>23</v>
      </c>
      <c r="M19" s="130">
        <f t="shared" si="6"/>
        <v>4.999999999999929</v>
      </c>
      <c r="T19" s="136"/>
    </row>
    <row r="20" spans="1:20" ht="27.75" customHeight="1">
      <c r="A20" s="131">
        <v>5</v>
      </c>
      <c r="B20" s="131">
        <f t="shared" si="7"/>
        <v>1</v>
      </c>
      <c r="C20" s="131">
        <f t="shared" si="1"/>
        <v>44</v>
      </c>
      <c r="D20" s="131">
        <f t="shared" si="1"/>
        <v>30</v>
      </c>
      <c r="E20" s="114">
        <f t="shared" si="0"/>
        <v>6270</v>
      </c>
      <c r="F20" s="129">
        <v>2</v>
      </c>
      <c r="G20" s="129">
        <v>9</v>
      </c>
      <c r="H20" s="129">
        <v>15</v>
      </c>
      <c r="I20" s="114">
        <f t="shared" si="2"/>
        <v>7755</v>
      </c>
      <c r="J20" s="114">
        <f t="shared" si="3"/>
        <v>1485</v>
      </c>
      <c r="K20" s="114">
        <f t="shared" si="4"/>
        <v>24.75</v>
      </c>
      <c r="L20" s="130">
        <f t="shared" si="5"/>
        <v>24</v>
      </c>
      <c r="M20" s="130">
        <f t="shared" si="6"/>
        <v>45</v>
      </c>
      <c r="T20" s="136"/>
    </row>
    <row r="21" spans="1:20" ht="27.75" customHeight="1">
      <c r="A21" s="131">
        <v>6</v>
      </c>
      <c r="B21" s="131">
        <f t="shared" si="7"/>
        <v>2</v>
      </c>
      <c r="C21" s="131">
        <f t="shared" si="1"/>
        <v>9</v>
      </c>
      <c r="D21" s="131">
        <f t="shared" si="1"/>
        <v>15</v>
      </c>
      <c r="E21" s="114">
        <f t="shared" si="0"/>
        <v>7755</v>
      </c>
      <c r="F21" s="129">
        <v>2</v>
      </c>
      <c r="G21" s="129">
        <v>26</v>
      </c>
      <c r="H21" s="129">
        <v>35</v>
      </c>
      <c r="I21" s="114">
        <f t="shared" si="2"/>
        <v>8795</v>
      </c>
      <c r="J21" s="114">
        <f t="shared" si="3"/>
        <v>1040</v>
      </c>
      <c r="K21" s="114">
        <f t="shared" si="4"/>
        <v>17.333333333333332</v>
      </c>
      <c r="L21" s="130">
        <f t="shared" si="5"/>
        <v>17</v>
      </c>
      <c r="M21" s="130">
        <f t="shared" si="6"/>
        <v>19.99999999999993</v>
      </c>
      <c r="T21" s="136"/>
    </row>
    <row r="22" spans="1:20" ht="27.75" customHeight="1">
      <c r="A22" s="131">
        <v>7</v>
      </c>
      <c r="B22" s="131">
        <f t="shared" si="7"/>
        <v>2</v>
      </c>
      <c r="C22" s="131">
        <f t="shared" si="1"/>
        <v>26</v>
      </c>
      <c r="D22" s="131">
        <f t="shared" si="1"/>
        <v>35</v>
      </c>
      <c r="E22" s="114">
        <f t="shared" si="0"/>
        <v>8795</v>
      </c>
      <c r="F22" s="129">
        <v>2</v>
      </c>
      <c r="G22" s="129">
        <v>44</v>
      </c>
      <c r="H22" s="129">
        <v>0</v>
      </c>
      <c r="I22" s="114">
        <f t="shared" si="2"/>
        <v>9840</v>
      </c>
      <c r="J22" s="114">
        <f t="shared" si="3"/>
        <v>1045</v>
      </c>
      <c r="K22" s="114">
        <f t="shared" si="4"/>
        <v>17.416666666666668</v>
      </c>
      <c r="L22" s="130">
        <f t="shared" si="5"/>
        <v>17</v>
      </c>
      <c r="M22" s="130">
        <f t="shared" si="6"/>
        <v>25.00000000000007</v>
      </c>
      <c r="T22" s="136"/>
    </row>
    <row r="23" spans="1:20" ht="27.75" customHeight="1">
      <c r="A23" s="131">
        <v>8</v>
      </c>
      <c r="B23" s="131">
        <f t="shared" si="7"/>
        <v>2</v>
      </c>
      <c r="C23" s="131">
        <f t="shared" si="1"/>
        <v>44</v>
      </c>
      <c r="D23" s="131">
        <f t="shared" si="1"/>
        <v>0</v>
      </c>
      <c r="E23" s="114">
        <f t="shared" si="0"/>
        <v>9840</v>
      </c>
      <c r="F23" s="129">
        <v>2</v>
      </c>
      <c r="G23" s="129">
        <v>58</v>
      </c>
      <c r="H23" s="129">
        <v>41</v>
      </c>
      <c r="I23" s="114">
        <f t="shared" si="2"/>
        <v>10721</v>
      </c>
      <c r="J23" s="114">
        <f t="shared" si="3"/>
        <v>881</v>
      </c>
      <c r="K23" s="114">
        <f t="shared" si="4"/>
        <v>14.683333333333334</v>
      </c>
      <c r="L23" s="130">
        <f t="shared" si="5"/>
        <v>14</v>
      </c>
      <c r="M23" s="130">
        <f t="shared" si="6"/>
        <v>41.000000000000014</v>
      </c>
      <c r="T23" s="136"/>
    </row>
    <row r="24" spans="1:20" ht="27.75" customHeight="1">
      <c r="A24" s="131">
        <v>9</v>
      </c>
      <c r="B24" s="131">
        <f t="shared" si="7"/>
        <v>2</v>
      </c>
      <c r="C24" s="131">
        <f t="shared" si="1"/>
        <v>58</v>
      </c>
      <c r="D24" s="131">
        <f t="shared" si="1"/>
        <v>41</v>
      </c>
      <c r="E24" s="114">
        <f t="shared" si="0"/>
        <v>10721</v>
      </c>
      <c r="F24" s="129">
        <v>3</v>
      </c>
      <c r="G24" s="129">
        <v>12</v>
      </c>
      <c r="H24" s="129">
        <v>27</v>
      </c>
      <c r="I24" s="114">
        <f t="shared" si="2"/>
        <v>11547</v>
      </c>
      <c r="J24" s="114">
        <f t="shared" si="3"/>
        <v>826</v>
      </c>
      <c r="K24" s="114">
        <f t="shared" si="4"/>
        <v>13.766666666666667</v>
      </c>
      <c r="L24" s="130">
        <f t="shared" si="5"/>
        <v>13</v>
      </c>
      <c r="M24" s="130">
        <f t="shared" si="6"/>
        <v>46.00000000000005</v>
      </c>
      <c r="T24" s="136"/>
    </row>
    <row r="25" spans="1:20" ht="27.75" customHeight="1">
      <c r="A25" s="133">
        <v>1</v>
      </c>
      <c r="B25" s="133">
        <v>0</v>
      </c>
      <c r="C25" s="133">
        <v>0</v>
      </c>
      <c r="D25" s="133">
        <v>0</v>
      </c>
      <c r="E25" s="22">
        <f aca="true" t="shared" si="8" ref="E25:E31">SUM(((B25*60)+C25)*60)+D25</f>
        <v>0</v>
      </c>
      <c r="F25" s="134">
        <v>0</v>
      </c>
      <c r="G25" s="134">
        <v>21</v>
      </c>
      <c r="H25" s="134">
        <v>11</v>
      </c>
      <c r="I25" s="22">
        <f aca="true" t="shared" si="9" ref="I25:I31">SUM(((F25*60)+G25)*60)+H25</f>
        <v>1271</v>
      </c>
      <c r="J25" s="22">
        <f aca="true" t="shared" si="10" ref="J25:J31">SUM(I25-E25)</f>
        <v>1271</v>
      </c>
      <c r="K25" s="22">
        <f t="shared" si="4"/>
        <v>21.183333333333334</v>
      </c>
      <c r="L25" s="135">
        <f t="shared" si="5"/>
        <v>21</v>
      </c>
      <c r="M25" s="135">
        <f aca="true" t="shared" si="11" ref="M25:M31">SUM(K25-L25)*60</f>
        <v>11.000000000000014</v>
      </c>
      <c r="T25" s="136"/>
    </row>
    <row r="26" spans="1:20" ht="27.75" customHeight="1">
      <c r="A26" s="133">
        <v>2</v>
      </c>
      <c r="B26" s="133">
        <f aca="true" t="shared" si="12" ref="B26:D29">+F25</f>
        <v>0</v>
      </c>
      <c r="C26" s="133">
        <f t="shared" si="12"/>
        <v>21</v>
      </c>
      <c r="D26" s="133">
        <f t="shared" si="12"/>
        <v>11</v>
      </c>
      <c r="E26" s="22">
        <f t="shared" si="8"/>
        <v>1271</v>
      </c>
      <c r="F26" s="134">
        <v>0</v>
      </c>
      <c r="G26" s="134">
        <v>46</v>
      </c>
      <c r="H26" s="134">
        <v>10</v>
      </c>
      <c r="I26" s="22">
        <f t="shared" si="9"/>
        <v>2770</v>
      </c>
      <c r="J26" s="22">
        <f t="shared" si="10"/>
        <v>1499</v>
      </c>
      <c r="K26" s="22">
        <f t="shared" si="4"/>
        <v>24.983333333333334</v>
      </c>
      <c r="L26" s="135">
        <f t="shared" si="5"/>
        <v>24</v>
      </c>
      <c r="M26" s="135">
        <f t="shared" si="11"/>
        <v>59.00000000000006</v>
      </c>
      <c r="T26" s="136"/>
    </row>
    <row r="27" spans="1:20" ht="27.75" customHeight="1">
      <c r="A27" s="133">
        <v>3</v>
      </c>
      <c r="B27" s="133">
        <f t="shared" si="12"/>
        <v>0</v>
      </c>
      <c r="C27" s="133">
        <f t="shared" si="12"/>
        <v>46</v>
      </c>
      <c r="D27" s="133">
        <f t="shared" si="12"/>
        <v>10</v>
      </c>
      <c r="E27" s="22">
        <f t="shared" si="8"/>
        <v>2770</v>
      </c>
      <c r="F27" s="134">
        <v>1</v>
      </c>
      <c r="G27" s="134">
        <v>48</v>
      </c>
      <c r="H27" s="134">
        <v>6</v>
      </c>
      <c r="I27" s="22">
        <f t="shared" si="9"/>
        <v>6486</v>
      </c>
      <c r="J27" s="22">
        <f t="shared" si="10"/>
        <v>3716</v>
      </c>
      <c r="K27" s="22">
        <f t="shared" si="4"/>
        <v>61.93333333333333</v>
      </c>
      <c r="L27" s="135">
        <f t="shared" si="5"/>
        <v>61</v>
      </c>
      <c r="M27" s="135">
        <f t="shared" si="11"/>
        <v>55.9999999999998</v>
      </c>
      <c r="T27" s="136"/>
    </row>
    <row r="28" spans="1:20" ht="27.75" customHeight="1">
      <c r="A28" s="133">
        <v>4</v>
      </c>
      <c r="B28" s="133">
        <f t="shared" si="12"/>
        <v>1</v>
      </c>
      <c r="C28" s="133">
        <f t="shared" si="12"/>
        <v>48</v>
      </c>
      <c r="D28" s="133">
        <f t="shared" si="12"/>
        <v>6</v>
      </c>
      <c r="E28" s="22">
        <f t="shared" si="8"/>
        <v>6486</v>
      </c>
      <c r="F28" s="134">
        <v>2</v>
      </c>
      <c r="G28" s="134">
        <v>2</v>
      </c>
      <c r="H28" s="134">
        <v>31</v>
      </c>
      <c r="I28" s="22">
        <f t="shared" si="9"/>
        <v>7351</v>
      </c>
      <c r="J28" s="22">
        <f t="shared" si="10"/>
        <v>865</v>
      </c>
      <c r="K28" s="22">
        <f t="shared" si="4"/>
        <v>14.416666666666666</v>
      </c>
      <c r="L28" s="135">
        <f t="shared" si="5"/>
        <v>14</v>
      </c>
      <c r="M28" s="135">
        <f t="shared" si="11"/>
        <v>24.999999999999964</v>
      </c>
      <c r="T28" s="136"/>
    </row>
    <row r="29" spans="1:20" ht="27.75" customHeight="1">
      <c r="A29" s="133">
        <v>5</v>
      </c>
      <c r="B29" s="133">
        <f t="shared" si="12"/>
        <v>2</v>
      </c>
      <c r="C29" s="133">
        <f t="shared" si="12"/>
        <v>2</v>
      </c>
      <c r="D29" s="133">
        <f t="shared" si="12"/>
        <v>31</v>
      </c>
      <c r="E29" s="22">
        <f t="shared" si="8"/>
        <v>7351</v>
      </c>
      <c r="F29" s="134">
        <v>2</v>
      </c>
      <c r="G29" s="134">
        <v>17</v>
      </c>
      <c r="H29" s="134">
        <v>51</v>
      </c>
      <c r="I29" s="22">
        <f t="shared" si="9"/>
        <v>8271</v>
      </c>
      <c r="J29" s="22">
        <f t="shared" si="10"/>
        <v>920</v>
      </c>
      <c r="K29" s="22">
        <f t="shared" si="4"/>
        <v>15.333333333333334</v>
      </c>
      <c r="L29" s="135">
        <f t="shared" si="5"/>
        <v>15</v>
      </c>
      <c r="M29" s="135">
        <f t="shared" si="11"/>
        <v>20.000000000000036</v>
      </c>
      <c r="T29" s="136"/>
    </row>
    <row r="30" spans="1:20" ht="27.75" customHeight="1">
      <c r="A30" s="133">
        <v>6</v>
      </c>
      <c r="B30" s="133">
        <f aca="true" t="shared" si="13" ref="B30:D31">+F29</f>
        <v>2</v>
      </c>
      <c r="C30" s="133">
        <f t="shared" si="13"/>
        <v>17</v>
      </c>
      <c r="D30" s="133">
        <f t="shared" si="13"/>
        <v>51</v>
      </c>
      <c r="E30" s="22">
        <f t="shared" si="8"/>
        <v>8271</v>
      </c>
      <c r="F30" s="134">
        <v>2</v>
      </c>
      <c r="G30" s="134">
        <v>41</v>
      </c>
      <c r="H30" s="134">
        <v>22</v>
      </c>
      <c r="I30" s="22">
        <f t="shared" si="9"/>
        <v>9682</v>
      </c>
      <c r="J30" s="22">
        <f t="shared" si="10"/>
        <v>1411</v>
      </c>
      <c r="K30" s="22">
        <f t="shared" si="4"/>
        <v>23.516666666666666</v>
      </c>
      <c r="L30" s="135">
        <f t="shared" si="5"/>
        <v>23</v>
      </c>
      <c r="M30" s="135">
        <f t="shared" si="11"/>
        <v>30.999999999999943</v>
      </c>
      <c r="T30" s="136"/>
    </row>
    <row r="31" spans="1:20" ht="27.75" customHeight="1">
      <c r="A31" s="133">
        <v>7</v>
      </c>
      <c r="B31" s="133">
        <f t="shared" si="13"/>
        <v>2</v>
      </c>
      <c r="C31" s="133">
        <f t="shared" si="13"/>
        <v>41</v>
      </c>
      <c r="D31" s="133">
        <f t="shared" si="13"/>
        <v>22</v>
      </c>
      <c r="E31" s="22">
        <f t="shared" si="8"/>
        <v>9682</v>
      </c>
      <c r="F31" s="134">
        <v>4</v>
      </c>
      <c r="G31" s="134">
        <v>0</v>
      </c>
      <c r="H31" s="134">
        <v>0</v>
      </c>
      <c r="I31" s="22">
        <f t="shared" si="9"/>
        <v>14400</v>
      </c>
      <c r="J31" s="22">
        <f t="shared" si="10"/>
        <v>4718</v>
      </c>
      <c r="K31" s="22">
        <f t="shared" si="4"/>
        <v>78.63333333333334</v>
      </c>
      <c r="L31" s="135">
        <f t="shared" si="5"/>
        <v>78</v>
      </c>
      <c r="M31" s="135">
        <f t="shared" si="11"/>
        <v>38.0000000000004</v>
      </c>
      <c r="T31" s="136"/>
    </row>
  </sheetData>
  <sheetProtection/>
  <protectedRanges>
    <protectedRange sqref="D4:G5" name="Range1"/>
    <protectedRange sqref="A9:C10" name="Range5_1"/>
    <protectedRange sqref="F16:H31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8">
      <selection activeCell="A1" sqref="A1:C2"/>
    </sheetView>
  </sheetViews>
  <sheetFormatPr defaultColWidth="9.140625" defaultRowHeight="12.75"/>
  <cols>
    <col min="1" max="1" width="14.00390625" style="95" customWidth="1"/>
    <col min="2" max="4" width="18.8515625" style="95" customWidth="1"/>
    <col min="5" max="5" width="18.8515625" style="95" hidden="1" customWidth="1"/>
    <col min="6" max="8" width="18.8515625" style="95" customWidth="1"/>
    <col min="9" max="9" width="8.7109375" style="95" hidden="1" customWidth="1"/>
    <col min="10" max="11" width="13.00390625" style="95" hidden="1" customWidth="1"/>
    <col min="12" max="12" width="13.00390625" style="95" customWidth="1"/>
    <col min="13" max="13" width="13.421875" style="95" customWidth="1"/>
    <col min="14" max="18" width="13.00390625" style="0" customWidth="1"/>
    <col min="19" max="19" width="13.421875" style="95" customWidth="1"/>
    <col min="20" max="16384" width="19.8515625" style="95" customWidth="1"/>
  </cols>
  <sheetData>
    <row r="1" spans="1:13" ht="27.75" customHeight="1">
      <c r="A1" s="212" t="s">
        <v>83</v>
      </c>
      <c r="B1" s="212"/>
      <c r="C1" s="212"/>
      <c r="D1" s="111"/>
      <c r="F1" s="201" t="s">
        <v>84</v>
      </c>
      <c r="G1" s="202">
        <v>0</v>
      </c>
      <c r="H1" s="94"/>
      <c r="I1" s="96"/>
      <c r="J1" s="96"/>
      <c r="K1" s="97"/>
      <c r="L1" s="196" t="s">
        <v>7</v>
      </c>
      <c r="M1" s="196"/>
    </row>
    <row r="2" spans="1:13" ht="27" customHeight="1">
      <c r="A2" s="212"/>
      <c r="B2" s="212"/>
      <c r="C2" s="212"/>
      <c r="D2" s="111"/>
      <c r="F2" s="201"/>
      <c r="G2" s="202"/>
      <c r="H2" s="93"/>
      <c r="I2" s="1"/>
      <c r="J2" s="1"/>
      <c r="K2" s="99"/>
      <c r="L2" s="100" t="s">
        <v>6</v>
      </c>
      <c r="M2" s="100" t="s">
        <v>8</v>
      </c>
    </row>
    <row r="3" spans="1:13" ht="27.75" customHeight="1">
      <c r="A3" s="101"/>
      <c r="B3" s="102"/>
      <c r="C3" s="102"/>
      <c r="D3" s="102"/>
      <c r="E3" s="102"/>
      <c r="F3" s="102"/>
      <c r="G3" s="102"/>
      <c r="H3" s="102"/>
      <c r="I3" s="1"/>
      <c r="J3" s="1"/>
      <c r="K3" s="1"/>
      <c r="L3" s="103" t="s">
        <v>3</v>
      </c>
      <c r="M3" s="103">
        <v>1</v>
      </c>
    </row>
    <row r="4" spans="1:13" ht="27.75" customHeight="1">
      <c r="A4" s="197" t="s">
        <v>82</v>
      </c>
      <c r="B4" s="198"/>
      <c r="C4" s="199"/>
      <c r="D4" s="200" t="s">
        <v>108</v>
      </c>
      <c r="E4" s="200"/>
      <c r="F4" s="200"/>
      <c r="G4" s="200"/>
      <c r="H4" s="104"/>
      <c r="I4" s="104"/>
      <c r="J4" s="104"/>
      <c r="K4" s="1"/>
      <c r="L4" s="103" t="s">
        <v>5</v>
      </c>
      <c r="M4" s="103">
        <v>0.814</v>
      </c>
    </row>
    <row r="5" spans="1:13" ht="27.75" customHeight="1">
      <c r="A5" s="197" t="s">
        <v>7</v>
      </c>
      <c r="B5" s="198"/>
      <c r="C5" s="199"/>
      <c r="D5" s="209" t="s">
        <v>3</v>
      </c>
      <c r="E5" s="210"/>
      <c r="F5" s="211"/>
      <c r="G5" s="105"/>
      <c r="H5" s="105"/>
      <c r="I5" s="1"/>
      <c r="J5" s="1"/>
      <c r="K5" s="1"/>
      <c r="L5" s="103" t="s">
        <v>4</v>
      </c>
      <c r="M5" s="103">
        <v>1.038</v>
      </c>
    </row>
    <row r="6" spans="1:13" ht="15" customHeight="1">
      <c r="A6" s="106"/>
      <c r="B6" s="107"/>
      <c r="C6" s="107"/>
      <c r="D6" s="108"/>
      <c r="E6" s="108"/>
      <c r="F6" s="108"/>
      <c r="G6" s="108"/>
      <c r="H6" s="108"/>
      <c r="I6" s="105"/>
      <c r="J6" s="105"/>
      <c r="K6" s="105"/>
      <c r="L6" s="105"/>
      <c r="M6" s="109"/>
    </row>
    <row r="7" spans="1:15" ht="32.25" customHeight="1">
      <c r="A7" s="212" t="s">
        <v>86</v>
      </c>
      <c r="B7" s="212"/>
      <c r="C7" s="212"/>
      <c r="D7" s="110"/>
      <c r="E7" s="110"/>
      <c r="F7" s="110"/>
      <c r="G7" s="110"/>
      <c r="H7" s="111"/>
      <c r="I7" s="105"/>
      <c r="J7" s="105"/>
      <c r="K7" s="112"/>
      <c r="L7" s="105"/>
      <c r="M7" s="109"/>
      <c r="N7" s="95"/>
      <c r="O7" s="95"/>
    </row>
    <row r="8" spans="1:15" ht="17.25" customHeight="1">
      <c r="A8" s="212"/>
      <c r="B8" s="212"/>
      <c r="C8" s="212"/>
      <c r="D8" s="111"/>
      <c r="E8" s="107"/>
      <c r="F8" s="107"/>
      <c r="G8" s="105"/>
      <c r="H8" s="105"/>
      <c r="I8" s="105"/>
      <c r="J8" s="105"/>
      <c r="K8" s="112"/>
      <c r="L8" s="105"/>
      <c r="M8" s="109"/>
      <c r="N8" s="95"/>
      <c r="O8" s="95"/>
    </row>
    <row r="9" spans="1:15" ht="27" customHeight="1">
      <c r="A9" s="213"/>
      <c r="B9" s="214"/>
      <c r="C9" s="215"/>
      <c r="D9" s="219" t="s">
        <v>87</v>
      </c>
      <c r="E9" s="220"/>
      <c r="F9" s="220"/>
      <c r="G9" s="220" t="s">
        <v>79</v>
      </c>
      <c r="H9" s="220"/>
      <c r="I9" s="105"/>
      <c r="J9" s="105"/>
      <c r="K9" s="112"/>
      <c r="L9" s="220" t="s">
        <v>88</v>
      </c>
      <c r="M9" s="109"/>
      <c r="N9" s="95"/>
      <c r="O9" s="95"/>
    </row>
    <row r="10" spans="1:16" ht="29.25" customHeight="1">
      <c r="A10" s="216"/>
      <c r="B10" s="217"/>
      <c r="C10" s="218"/>
      <c r="D10" s="113" t="s">
        <v>12</v>
      </c>
      <c r="E10" s="114"/>
      <c r="F10" s="103" t="s">
        <v>11</v>
      </c>
      <c r="G10" s="103" t="s">
        <v>12</v>
      </c>
      <c r="H10" s="103" t="s">
        <v>11</v>
      </c>
      <c r="I10" s="115" t="s">
        <v>89</v>
      </c>
      <c r="J10" s="115" t="s">
        <v>90</v>
      </c>
      <c r="K10" s="115" t="s">
        <v>91</v>
      </c>
      <c r="L10" s="220"/>
      <c r="M10" s="116" t="s">
        <v>92</v>
      </c>
      <c r="N10" s="95"/>
      <c r="O10" s="95"/>
      <c r="P10" s="95"/>
    </row>
    <row r="11" spans="1:16" ht="35.25" customHeight="1">
      <c r="A11" s="221" t="s">
        <v>80</v>
      </c>
      <c r="B11" s="221"/>
      <c r="C11" s="221"/>
      <c r="D11" s="119">
        <f>ROUNDDOWN(K11,0)</f>
        <v>25</v>
      </c>
      <c r="E11" s="120"/>
      <c r="F11" s="121">
        <f>SUM(K11-D11)*60</f>
        <v>18.999999999999986</v>
      </c>
      <c r="G11" s="119">
        <f>ROUNDDOWN(M11,0)</f>
        <v>25</v>
      </c>
      <c r="H11" s="121">
        <f>SUM(M11-G11)*60</f>
        <v>18.999999999999986</v>
      </c>
      <c r="I11" s="105">
        <f>IF($D$5="H16",J11/$M$3)+IF($D$5="P16",J11/$M$4)+IF($D$5="L2000",J11/$M$5)</f>
        <v>1519</v>
      </c>
      <c r="J11" s="122">
        <f>SUM(J16:J32)/L11</f>
        <v>1519</v>
      </c>
      <c r="K11" s="122">
        <f>SUM(J11/60)</f>
        <v>25.316666666666666</v>
      </c>
      <c r="L11" s="222">
        <f>+A14-G1</f>
        <v>17</v>
      </c>
      <c r="M11" s="123">
        <f>SUM(I11/60)</f>
        <v>25.316666666666666</v>
      </c>
      <c r="N11" s="95"/>
      <c r="O11" s="95"/>
      <c r="P11" s="95"/>
    </row>
    <row r="12" spans="1:16" ht="35.25" customHeight="1">
      <c r="A12" s="221" t="s">
        <v>93</v>
      </c>
      <c r="B12" s="221"/>
      <c r="C12" s="221"/>
      <c r="D12" s="119">
        <f>ROUNDDOWN(K12,0)</f>
        <v>13</v>
      </c>
      <c r="E12" s="120"/>
      <c r="F12" s="121">
        <f>SUM(K12-D12)*60</f>
        <v>15</v>
      </c>
      <c r="G12" s="119">
        <f>ROUNDDOWN(M12,0)</f>
        <v>13</v>
      </c>
      <c r="H12" s="121">
        <f>SUM(M12-G12)*60</f>
        <v>15</v>
      </c>
      <c r="I12" s="105">
        <f>IF($D$5="H16",J12/$M$3)+IF($D$5="P16",J12/$M$4)+IF($D$5="L2000",J12/$M$5)</f>
        <v>795</v>
      </c>
      <c r="J12" s="122">
        <f>MIN(J16:J32)</f>
        <v>795</v>
      </c>
      <c r="K12" s="122">
        <f>SUM(J12/60)</f>
        <v>13.25</v>
      </c>
      <c r="L12" s="223"/>
      <c r="M12" s="123">
        <f>SUM(I12/60)</f>
        <v>13.25</v>
      </c>
      <c r="N12" s="95"/>
      <c r="O12" s="95"/>
      <c r="P12" s="95"/>
    </row>
    <row r="13" spans="1:18" s="105" customFormat="1" ht="20.2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2"/>
      <c r="O13" s="12"/>
      <c r="P13" s="12"/>
      <c r="Q13" s="12"/>
      <c r="R13" s="12"/>
    </row>
    <row r="14" spans="1:13" ht="51.75" customHeight="1">
      <c r="A14" s="98">
        <f>COUNTA(A16:A32)</f>
        <v>17</v>
      </c>
      <c r="B14" s="196" t="s">
        <v>94</v>
      </c>
      <c r="C14" s="196"/>
      <c r="D14" s="196"/>
      <c r="E14" s="114"/>
      <c r="F14" s="196" t="s">
        <v>95</v>
      </c>
      <c r="G14" s="196"/>
      <c r="H14" s="196"/>
      <c r="I14" s="114"/>
      <c r="J14" s="114"/>
      <c r="K14" s="114"/>
      <c r="L14" s="196" t="s">
        <v>69</v>
      </c>
      <c r="M14" s="196"/>
    </row>
    <row r="15" spans="1:20" ht="47.25" customHeight="1">
      <c r="A15" s="127" t="s">
        <v>96</v>
      </c>
      <c r="B15" s="127" t="s">
        <v>97</v>
      </c>
      <c r="C15" s="127" t="s">
        <v>98</v>
      </c>
      <c r="D15" s="127" t="s">
        <v>99</v>
      </c>
      <c r="E15" s="114" t="s">
        <v>30</v>
      </c>
      <c r="F15" s="127" t="s">
        <v>97</v>
      </c>
      <c r="G15" s="127" t="s">
        <v>98</v>
      </c>
      <c r="H15" s="127" t="s">
        <v>99</v>
      </c>
      <c r="I15" s="128" t="s">
        <v>30</v>
      </c>
      <c r="J15" s="128" t="s">
        <v>90</v>
      </c>
      <c r="K15" s="128" t="s">
        <v>100</v>
      </c>
      <c r="L15" s="127" t="s">
        <v>98</v>
      </c>
      <c r="M15" s="127" t="s">
        <v>99</v>
      </c>
      <c r="T15" s="136"/>
    </row>
    <row r="16" spans="1:20" ht="27.75" customHeight="1">
      <c r="A16" s="129">
        <v>1</v>
      </c>
      <c r="B16" s="129">
        <v>0</v>
      </c>
      <c r="C16" s="129">
        <v>0</v>
      </c>
      <c r="D16" s="129">
        <v>0</v>
      </c>
      <c r="E16" s="114">
        <f aca="true" t="shared" si="0" ref="E16:E24">SUM(((B16*60)+C16)*60)+D16</f>
        <v>0</v>
      </c>
      <c r="F16" s="129">
        <v>0</v>
      </c>
      <c r="G16" s="129">
        <v>37</v>
      </c>
      <c r="H16" s="129">
        <v>45</v>
      </c>
      <c r="I16" s="114">
        <f>SUM(((F16*60)+G16)*60)+H16</f>
        <v>2265</v>
      </c>
      <c r="J16" s="114">
        <f>SUM(I16-E16)</f>
        <v>2265</v>
      </c>
      <c r="K16" s="114">
        <f>SUM(J16/60)</f>
        <v>37.75</v>
      </c>
      <c r="L16" s="130">
        <f>ROUNDDOWN(K16,0)</f>
        <v>37</v>
      </c>
      <c r="M16" s="130">
        <f>SUM(K16-L16)*60</f>
        <v>45</v>
      </c>
      <c r="T16" s="136"/>
    </row>
    <row r="17" spans="1:20" ht="27.75" customHeight="1">
      <c r="A17" s="131">
        <v>2</v>
      </c>
      <c r="B17" s="131">
        <f>+F16</f>
        <v>0</v>
      </c>
      <c r="C17" s="131">
        <f aca="true" t="shared" si="1" ref="C17:D24">+G16</f>
        <v>37</v>
      </c>
      <c r="D17" s="131">
        <f t="shared" si="1"/>
        <v>45</v>
      </c>
      <c r="E17" s="114">
        <f t="shared" si="0"/>
        <v>2265</v>
      </c>
      <c r="F17" s="129">
        <v>1</v>
      </c>
      <c r="G17" s="129">
        <v>2</v>
      </c>
      <c r="H17" s="129">
        <v>15</v>
      </c>
      <c r="I17" s="114">
        <f aca="true" t="shared" si="2" ref="I17:I24">SUM(((F17*60)+G17)*60)+H17</f>
        <v>3735</v>
      </c>
      <c r="J17" s="114">
        <f aca="true" t="shared" si="3" ref="J17:J24">SUM(I17-E17)</f>
        <v>1470</v>
      </c>
      <c r="K17" s="114">
        <f aca="true" t="shared" si="4" ref="K17:K32">SUM(J17/60)</f>
        <v>24.5</v>
      </c>
      <c r="L17" s="130">
        <f aca="true" t="shared" si="5" ref="L17:L32">ROUNDDOWN(K17,0)</f>
        <v>24</v>
      </c>
      <c r="M17" s="130">
        <f aca="true" t="shared" si="6" ref="M17:M24">SUM(K17-L17)*60</f>
        <v>30</v>
      </c>
      <c r="T17" s="136"/>
    </row>
    <row r="18" spans="1:20" ht="27.75" customHeight="1">
      <c r="A18" s="131">
        <v>3</v>
      </c>
      <c r="B18" s="131">
        <f aca="true" t="shared" si="7" ref="B18:B24">+F17</f>
        <v>1</v>
      </c>
      <c r="C18" s="131">
        <f t="shared" si="1"/>
        <v>2</v>
      </c>
      <c r="D18" s="131">
        <f t="shared" si="1"/>
        <v>15</v>
      </c>
      <c r="E18" s="114">
        <f t="shared" si="0"/>
        <v>3735</v>
      </c>
      <c r="F18" s="129">
        <v>1</v>
      </c>
      <c r="G18" s="129">
        <v>22</v>
      </c>
      <c r="H18" s="129">
        <v>38</v>
      </c>
      <c r="I18" s="114">
        <f t="shared" si="2"/>
        <v>4958</v>
      </c>
      <c r="J18" s="114">
        <f t="shared" si="3"/>
        <v>1223</v>
      </c>
      <c r="K18" s="114">
        <f t="shared" si="4"/>
        <v>20.383333333333333</v>
      </c>
      <c r="L18" s="130">
        <f t="shared" si="5"/>
        <v>20</v>
      </c>
      <c r="M18" s="130">
        <f t="shared" si="6"/>
        <v>22.99999999999997</v>
      </c>
      <c r="T18" s="136"/>
    </row>
    <row r="19" spans="1:20" ht="27.75" customHeight="1">
      <c r="A19" s="132">
        <v>4</v>
      </c>
      <c r="B19" s="131">
        <f t="shared" si="7"/>
        <v>1</v>
      </c>
      <c r="C19" s="131">
        <f t="shared" si="1"/>
        <v>22</v>
      </c>
      <c r="D19" s="131">
        <f t="shared" si="1"/>
        <v>38</v>
      </c>
      <c r="E19" s="114">
        <f t="shared" si="0"/>
        <v>4958</v>
      </c>
      <c r="F19" s="129">
        <v>1</v>
      </c>
      <c r="G19" s="129">
        <v>44</v>
      </c>
      <c r="H19" s="129">
        <v>32</v>
      </c>
      <c r="I19" s="114">
        <f t="shared" si="2"/>
        <v>6272</v>
      </c>
      <c r="J19" s="114">
        <f t="shared" si="3"/>
        <v>1314</v>
      </c>
      <c r="K19" s="114">
        <f t="shared" si="4"/>
        <v>21.9</v>
      </c>
      <c r="L19" s="130">
        <f t="shared" si="5"/>
        <v>21</v>
      </c>
      <c r="M19" s="130">
        <f t="shared" si="6"/>
        <v>53.999999999999915</v>
      </c>
      <c r="T19" s="136"/>
    </row>
    <row r="20" spans="1:20" ht="27.75" customHeight="1">
      <c r="A20" s="131">
        <v>5</v>
      </c>
      <c r="B20" s="131">
        <f t="shared" si="7"/>
        <v>1</v>
      </c>
      <c r="C20" s="131">
        <f t="shared" si="1"/>
        <v>44</v>
      </c>
      <c r="D20" s="131">
        <f t="shared" si="1"/>
        <v>32</v>
      </c>
      <c r="E20" s="114">
        <f t="shared" si="0"/>
        <v>6272</v>
      </c>
      <c r="F20" s="129">
        <v>2</v>
      </c>
      <c r="G20" s="129">
        <v>6</v>
      </c>
      <c r="H20" s="129">
        <v>48</v>
      </c>
      <c r="I20" s="114">
        <f t="shared" si="2"/>
        <v>7608</v>
      </c>
      <c r="J20" s="114">
        <f t="shared" si="3"/>
        <v>1336</v>
      </c>
      <c r="K20" s="114">
        <f t="shared" si="4"/>
        <v>22.266666666666666</v>
      </c>
      <c r="L20" s="130">
        <f t="shared" si="5"/>
        <v>22</v>
      </c>
      <c r="M20" s="130">
        <f t="shared" si="6"/>
        <v>15.999999999999943</v>
      </c>
      <c r="T20" s="136"/>
    </row>
    <row r="21" spans="1:20" ht="27.75" customHeight="1">
      <c r="A21" s="131">
        <v>6</v>
      </c>
      <c r="B21" s="131">
        <f t="shared" si="7"/>
        <v>2</v>
      </c>
      <c r="C21" s="131">
        <f t="shared" si="1"/>
        <v>6</v>
      </c>
      <c r="D21" s="131">
        <f t="shared" si="1"/>
        <v>48</v>
      </c>
      <c r="E21" s="114">
        <f t="shared" si="0"/>
        <v>7608</v>
      </c>
      <c r="F21" s="129">
        <v>2</v>
      </c>
      <c r="G21" s="129">
        <v>25</v>
      </c>
      <c r="H21" s="129">
        <v>17</v>
      </c>
      <c r="I21" s="114">
        <f t="shared" si="2"/>
        <v>8717</v>
      </c>
      <c r="J21" s="114">
        <f t="shared" si="3"/>
        <v>1109</v>
      </c>
      <c r="K21" s="114">
        <f t="shared" si="4"/>
        <v>18.483333333333334</v>
      </c>
      <c r="L21" s="130">
        <f t="shared" si="5"/>
        <v>18</v>
      </c>
      <c r="M21" s="130">
        <f t="shared" si="6"/>
        <v>29.000000000000057</v>
      </c>
      <c r="T21" s="136"/>
    </row>
    <row r="22" spans="1:20" ht="27.75" customHeight="1">
      <c r="A22" s="131">
        <v>7</v>
      </c>
      <c r="B22" s="131">
        <f t="shared" si="7"/>
        <v>2</v>
      </c>
      <c r="C22" s="131">
        <f t="shared" si="1"/>
        <v>25</v>
      </c>
      <c r="D22" s="131">
        <f t="shared" si="1"/>
        <v>17</v>
      </c>
      <c r="E22" s="114">
        <f t="shared" si="0"/>
        <v>8717</v>
      </c>
      <c r="F22" s="129">
        <v>2</v>
      </c>
      <c r="G22" s="129">
        <v>41</v>
      </c>
      <c r="H22" s="129">
        <v>40</v>
      </c>
      <c r="I22" s="114">
        <f t="shared" si="2"/>
        <v>9700</v>
      </c>
      <c r="J22" s="114">
        <f t="shared" si="3"/>
        <v>983</v>
      </c>
      <c r="K22" s="114">
        <f t="shared" si="4"/>
        <v>16.383333333333333</v>
      </c>
      <c r="L22" s="130">
        <f t="shared" si="5"/>
        <v>16</v>
      </c>
      <c r="M22" s="130">
        <f t="shared" si="6"/>
        <v>22.99999999999997</v>
      </c>
      <c r="T22" s="136"/>
    </row>
    <row r="23" spans="1:20" ht="27.75" customHeight="1">
      <c r="A23" s="131">
        <v>8</v>
      </c>
      <c r="B23" s="131">
        <f t="shared" si="7"/>
        <v>2</v>
      </c>
      <c r="C23" s="131">
        <f t="shared" si="1"/>
        <v>41</v>
      </c>
      <c r="D23" s="131">
        <f t="shared" si="1"/>
        <v>40</v>
      </c>
      <c r="E23" s="114">
        <f t="shared" si="0"/>
        <v>9700</v>
      </c>
      <c r="F23" s="129">
        <v>2</v>
      </c>
      <c r="G23" s="129">
        <v>57</v>
      </c>
      <c r="H23" s="129">
        <v>8</v>
      </c>
      <c r="I23" s="114">
        <f t="shared" si="2"/>
        <v>10628</v>
      </c>
      <c r="J23" s="114">
        <f t="shared" si="3"/>
        <v>928</v>
      </c>
      <c r="K23" s="114">
        <f t="shared" si="4"/>
        <v>15.466666666666667</v>
      </c>
      <c r="L23" s="130">
        <f t="shared" si="5"/>
        <v>15</v>
      </c>
      <c r="M23" s="130">
        <f t="shared" si="6"/>
        <v>28.000000000000007</v>
      </c>
      <c r="T23" s="136"/>
    </row>
    <row r="24" spans="1:20" ht="27.75" customHeight="1">
      <c r="A24" s="131">
        <v>9</v>
      </c>
      <c r="B24" s="131">
        <f t="shared" si="7"/>
        <v>2</v>
      </c>
      <c r="C24" s="131">
        <f t="shared" si="1"/>
        <v>57</v>
      </c>
      <c r="D24" s="131">
        <f t="shared" si="1"/>
        <v>8</v>
      </c>
      <c r="E24" s="114">
        <f t="shared" si="0"/>
        <v>10628</v>
      </c>
      <c r="F24" s="129">
        <v>3</v>
      </c>
      <c r="G24" s="129">
        <v>10</v>
      </c>
      <c r="H24" s="129">
        <v>23</v>
      </c>
      <c r="I24" s="114">
        <f t="shared" si="2"/>
        <v>11423</v>
      </c>
      <c r="J24" s="114">
        <f t="shared" si="3"/>
        <v>795</v>
      </c>
      <c r="K24" s="114">
        <f t="shared" si="4"/>
        <v>13.25</v>
      </c>
      <c r="L24" s="130">
        <f t="shared" si="5"/>
        <v>13</v>
      </c>
      <c r="M24" s="130">
        <f t="shared" si="6"/>
        <v>15</v>
      </c>
      <c r="T24" s="136"/>
    </row>
    <row r="25" spans="1:20" ht="27.75" customHeight="1">
      <c r="A25" s="133">
        <v>1</v>
      </c>
      <c r="B25" s="133">
        <v>0</v>
      </c>
      <c r="C25" s="133">
        <v>0</v>
      </c>
      <c r="D25" s="133">
        <v>0</v>
      </c>
      <c r="E25" s="22">
        <f>SUM(((B25*60)+C25)*60)+D25</f>
        <v>0</v>
      </c>
      <c r="F25" s="134">
        <v>0</v>
      </c>
      <c r="G25" s="134">
        <v>16</v>
      </c>
      <c r="H25" s="134">
        <v>28</v>
      </c>
      <c r="I25" s="22">
        <f>SUM(((F25*60)+G25)*60)+H25</f>
        <v>988</v>
      </c>
      <c r="J25" s="22">
        <f>SUM(I25-E25)</f>
        <v>988</v>
      </c>
      <c r="K25" s="22">
        <f t="shared" si="4"/>
        <v>16.466666666666665</v>
      </c>
      <c r="L25" s="135">
        <f t="shared" si="5"/>
        <v>16</v>
      </c>
      <c r="M25" s="135">
        <f>SUM(K25-L25)*60</f>
        <v>27.9999999999999</v>
      </c>
      <c r="T25" s="136"/>
    </row>
    <row r="26" spans="1:20" ht="27.75" customHeight="1">
      <c r="A26" s="133">
        <v>2</v>
      </c>
      <c r="B26" s="133">
        <f aca="true" t="shared" si="8" ref="B26:B32">+F25</f>
        <v>0</v>
      </c>
      <c r="C26" s="133">
        <f aca="true" t="shared" si="9" ref="C26:C32">+G25</f>
        <v>16</v>
      </c>
      <c r="D26" s="133">
        <f aca="true" t="shared" si="10" ref="D26:D32">+H25</f>
        <v>28</v>
      </c>
      <c r="E26" s="22">
        <f aca="true" t="shared" si="11" ref="E26:E32">SUM(((B26*60)+C26)*60)+D26</f>
        <v>988</v>
      </c>
      <c r="F26" s="134">
        <v>0</v>
      </c>
      <c r="G26" s="134">
        <v>32</v>
      </c>
      <c r="H26" s="134">
        <v>40</v>
      </c>
      <c r="I26" s="22">
        <f aca="true" t="shared" si="12" ref="I26:I32">SUM(((F26*60)+G26)*60)+H26</f>
        <v>1960</v>
      </c>
      <c r="J26" s="22">
        <f aca="true" t="shared" si="13" ref="J26:J32">SUM(I26-E26)</f>
        <v>972</v>
      </c>
      <c r="K26" s="22">
        <f t="shared" si="4"/>
        <v>16.2</v>
      </c>
      <c r="L26" s="135">
        <f t="shared" si="5"/>
        <v>16</v>
      </c>
      <c r="M26" s="135">
        <f aca="true" t="shared" si="14" ref="M26:M32">SUM(K26-L26)*60</f>
        <v>11.999999999999957</v>
      </c>
      <c r="T26" s="136"/>
    </row>
    <row r="27" spans="1:20" ht="27.75" customHeight="1">
      <c r="A27" s="133">
        <v>3</v>
      </c>
      <c r="B27" s="133">
        <f t="shared" si="8"/>
        <v>0</v>
      </c>
      <c r="C27" s="133">
        <f t="shared" si="9"/>
        <v>32</v>
      </c>
      <c r="D27" s="133">
        <f t="shared" si="10"/>
        <v>40</v>
      </c>
      <c r="E27" s="22">
        <f t="shared" si="11"/>
        <v>1960</v>
      </c>
      <c r="F27" s="134">
        <v>0</v>
      </c>
      <c r="G27" s="134">
        <v>51</v>
      </c>
      <c r="H27" s="134">
        <v>9</v>
      </c>
      <c r="I27" s="22">
        <f t="shared" si="12"/>
        <v>3069</v>
      </c>
      <c r="J27" s="22">
        <f t="shared" si="13"/>
        <v>1109</v>
      </c>
      <c r="K27" s="22">
        <f t="shared" si="4"/>
        <v>18.483333333333334</v>
      </c>
      <c r="L27" s="135">
        <f t="shared" si="5"/>
        <v>18</v>
      </c>
      <c r="M27" s="135">
        <f t="shared" si="14"/>
        <v>29.000000000000057</v>
      </c>
      <c r="T27" s="136"/>
    </row>
    <row r="28" spans="1:20" ht="27.75" customHeight="1">
      <c r="A28" s="133">
        <v>4</v>
      </c>
      <c r="B28" s="133">
        <f t="shared" si="8"/>
        <v>0</v>
      </c>
      <c r="C28" s="133">
        <f t="shared" si="9"/>
        <v>51</v>
      </c>
      <c r="D28" s="133">
        <f t="shared" si="10"/>
        <v>9</v>
      </c>
      <c r="E28" s="22">
        <f t="shared" si="11"/>
        <v>3069</v>
      </c>
      <c r="F28" s="134">
        <v>1</v>
      </c>
      <c r="G28" s="134">
        <v>55</v>
      </c>
      <c r="H28" s="134">
        <v>7</v>
      </c>
      <c r="I28" s="22">
        <f t="shared" si="12"/>
        <v>6907</v>
      </c>
      <c r="J28" s="22">
        <f t="shared" si="13"/>
        <v>3838</v>
      </c>
      <c r="K28" s="22">
        <f t="shared" si="4"/>
        <v>63.96666666666667</v>
      </c>
      <c r="L28" s="135">
        <f t="shared" si="5"/>
        <v>63</v>
      </c>
      <c r="M28" s="135">
        <f t="shared" si="14"/>
        <v>58.000000000000114</v>
      </c>
      <c r="T28" s="136"/>
    </row>
    <row r="29" spans="1:20" ht="27.75" customHeight="1">
      <c r="A29" s="133">
        <v>5</v>
      </c>
      <c r="B29" s="133">
        <f t="shared" si="8"/>
        <v>1</v>
      </c>
      <c r="C29" s="133">
        <f t="shared" si="9"/>
        <v>55</v>
      </c>
      <c r="D29" s="133">
        <f t="shared" si="10"/>
        <v>7</v>
      </c>
      <c r="E29" s="22">
        <f t="shared" si="11"/>
        <v>6907</v>
      </c>
      <c r="F29" s="134">
        <v>2</v>
      </c>
      <c r="G29" s="134">
        <v>8</v>
      </c>
      <c r="H29" s="134">
        <v>46</v>
      </c>
      <c r="I29" s="22">
        <f t="shared" si="12"/>
        <v>7726</v>
      </c>
      <c r="J29" s="22">
        <f t="shared" si="13"/>
        <v>819</v>
      </c>
      <c r="K29" s="22">
        <f t="shared" si="4"/>
        <v>13.65</v>
      </c>
      <c r="L29" s="135">
        <f t="shared" si="5"/>
        <v>13</v>
      </c>
      <c r="M29" s="135">
        <f t="shared" si="14"/>
        <v>39.00000000000002</v>
      </c>
      <c r="T29" s="136"/>
    </row>
    <row r="30" spans="1:20" ht="27.75" customHeight="1">
      <c r="A30" s="133">
        <v>6</v>
      </c>
      <c r="B30" s="133">
        <f t="shared" si="8"/>
        <v>2</v>
      </c>
      <c r="C30" s="133">
        <f t="shared" si="9"/>
        <v>8</v>
      </c>
      <c r="D30" s="133">
        <f t="shared" si="10"/>
        <v>46</v>
      </c>
      <c r="E30" s="22">
        <f t="shared" si="11"/>
        <v>7726</v>
      </c>
      <c r="F30" s="134">
        <v>2</v>
      </c>
      <c r="G30" s="134">
        <v>26</v>
      </c>
      <c r="H30" s="134">
        <v>4</v>
      </c>
      <c r="I30" s="22">
        <f t="shared" si="12"/>
        <v>8764</v>
      </c>
      <c r="J30" s="22">
        <f t="shared" si="13"/>
        <v>1038</v>
      </c>
      <c r="K30" s="22">
        <f t="shared" si="4"/>
        <v>17.3</v>
      </c>
      <c r="L30" s="135">
        <f t="shared" si="5"/>
        <v>17</v>
      </c>
      <c r="M30" s="135">
        <f t="shared" si="14"/>
        <v>18.000000000000043</v>
      </c>
      <c r="T30" s="136"/>
    </row>
    <row r="31" spans="1:20" ht="27.75" customHeight="1">
      <c r="A31" s="133">
        <v>7</v>
      </c>
      <c r="B31" s="133">
        <f t="shared" si="8"/>
        <v>2</v>
      </c>
      <c r="C31" s="133">
        <f t="shared" si="9"/>
        <v>26</v>
      </c>
      <c r="D31" s="133">
        <f t="shared" si="10"/>
        <v>4</v>
      </c>
      <c r="E31" s="22">
        <f t="shared" si="11"/>
        <v>8764</v>
      </c>
      <c r="F31" s="134">
        <v>2</v>
      </c>
      <c r="G31" s="134">
        <v>50</v>
      </c>
      <c r="H31" s="134">
        <v>56</v>
      </c>
      <c r="I31" s="22">
        <f t="shared" si="12"/>
        <v>10256</v>
      </c>
      <c r="J31" s="22">
        <f t="shared" si="13"/>
        <v>1492</v>
      </c>
      <c r="K31" s="22">
        <f t="shared" si="4"/>
        <v>24.866666666666667</v>
      </c>
      <c r="L31" s="135">
        <f t="shared" si="5"/>
        <v>24</v>
      </c>
      <c r="M31" s="135">
        <f t="shared" si="14"/>
        <v>52.00000000000003</v>
      </c>
      <c r="T31" s="136"/>
    </row>
    <row r="32" spans="1:20" ht="27.75" customHeight="1">
      <c r="A32" s="133">
        <v>8</v>
      </c>
      <c r="B32" s="133">
        <f t="shared" si="8"/>
        <v>2</v>
      </c>
      <c r="C32" s="133">
        <f t="shared" si="9"/>
        <v>50</v>
      </c>
      <c r="D32" s="133">
        <f t="shared" si="10"/>
        <v>56</v>
      </c>
      <c r="E32" s="22">
        <f t="shared" si="11"/>
        <v>10256</v>
      </c>
      <c r="F32" s="134">
        <v>4</v>
      </c>
      <c r="G32" s="134">
        <v>0</v>
      </c>
      <c r="H32" s="134">
        <v>0</v>
      </c>
      <c r="I32" s="22">
        <f t="shared" si="12"/>
        <v>14400</v>
      </c>
      <c r="J32" s="22">
        <f t="shared" si="13"/>
        <v>4144</v>
      </c>
      <c r="K32" s="22">
        <f t="shared" si="4"/>
        <v>69.06666666666666</v>
      </c>
      <c r="L32" s="135">
        <f t="shared" si="5"/>
        <v>69</v>
      </c>
      <c r="M32" s="135">
        <f t="shared" si="14"/>
        <v>3.9999999999997726</v>
      </c>
      <c r="T32" s="136"/>
    </row>
  </sheetData>
  <sheetProtection/>
  <protectedRanges>
    <protectedRange sqref="D4:G5" name="Range1"/>
    <protectedRange sqref="A9:C10" name="Range5_1"/>
    <protectedRange sqref="F16:H32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95" customWidth="1"/>
    <col min="2" max="4" width="18.8515625" style="95" customWidth="1"/>
    <col min="5" max="5" width="18.8515625" style="95" hidden="1" customWidth="1"/>
    <col min="6" max="8" width="18.8515625" style="95" customWidth="1"/>
    <col min="9" max="9" width="8.7109375" style="95" hidden="1" customWidth="1"/>
    <col min="10" max="11" width="13.00390625" style="95" hidden="1" customWidth="1"/>
    <col min="12" max="12" width="13.00390625" style="95" customWidth="1"/>
    <col min="13" max="13" width="13.421875" style="95" customWidth="1"/>
    <col min="14" max="18" width="13.00390625" style="0" customWidth="1"/>
    <col min="19" max="19" width="13.421875" style="95" customWidth="1"/>
    <col min="20" max="16384" width="19.8515625" style="95" customWidth="1"/>
  </cols>
  <sheetData>
    <row r="1" spans="1:13" ht="27.75" customHeight="1">
      <c r="A1" s="212" t="s">
        <v>83</v>
      </c>
      <c r="B1" s="212"/>
      <c r="C1" s="212"/>
      <c r="D1" s="111"/>
      <c r="F1" s="201" t="s">
        <v>84</v>
      </c>
      <c r="G1" s="202">
        <v>0</v>
      </c>
      <c r="H1" s="94"/>
      <c r="I1" s="96"/>
      <c r="J1" s="96"/>
      <c r="K1" s="97"/>
      <c r="L1" s="196" t="s">
        <v>7</v>
      </c>
      <c r="M1" s="196"/>
    </row>
    <row r="2" spans="1:13" ht="27" customHeight="1">
      <c r="A2" s="212"/>
      <c r="B2" s="212"/>
      <c r="C2" s="212"/>
      <c r="D2" s="111"/>
      <c r="F2" s="201"/>
      <c r="G2" s="202"/>
      <c r="H2" s="93"/>
      <c r="I2" s="1"/>
      <c r="J2" s="1"/>
      <c r="K2" s="99"/>
      <c r="L2" s="100" t="s">
        <v>6</v>
      </c>
      <c r="M2" s="100" t="s">
        <v>8</v>
      </c>
    </row>
    <row r="3" spans="1:13" ht="27.75" customHeight="1">
      <c r="A3" s="101"/>
      <c r="B3" s="102"/>
      <c r="C3" s="102"/>
      <c r="D3" s="102"/>
      <c r="E3" s="102"/>
      <c r="F3" s="102"/>
      <c r="G3" s="102"/>
      <c r="H3" s="102"/>
      <c r="I3" s="1"/>
      <c r="J3" s="1"/>
      <c r="K3" s="1"/>
      <c r="L3" s="103" t="s">
        <v>3</v>
      </c>
      <c r="M3" s="103">
        <v>1</v>
      </c>
    </row>
    <row r="4" spans="1:13" ht="27.75" customHeight="1">
      <c r="A4" s="197" t="s">
        <v>82</v>
      </c>
      <c r="B4" s="198"/>
      <c r="C4" s="199"/>
      <c r="D4" s="200" t="s">
        <v>109</v>
      </c>
      <c r="E4" s="200"/>
      <c r="F4" s="200"/>
      <c r="G4" s="200"/>
      <c r="H4" s="104"/>
      <c r="I4" s="104"/>
      <c r="J4" s="104"/>
      <c r="K4" s="1"/>
      <c r="L4" s="103" t="s">
        <v>5</v>
      </c>
      <c r="M4" s="103">
        <v>0.814</v>
      </c>
    </row>
    <row r="5" spans="1:13" ht="27.75" customHeight="1">
      <c r="A5" s="197" t="s">
        <v>7</v>
      </c>
      <c r="B5" s="198"/>
      <c r="C5" s="199"/>
      <c r="D5" s="209" t="s">
        <v>3</v>
      </c>
      <c r="E5" s="210"/>
      <c r="F5" s="211"/>
      <c r="G5" s="105"/>
      <c r="H5" s="105"/>
      <c r="I5" s="1"/>
      <c r="J5" s="1"/>
      <c r="K5" s="1"/>
      <c r="L5" s="103" t="s">
        <v>4</v>
      </c>
      <c r="M5" s="103">
        <v>1.038</v>
      </c>
    </row>
    <row r="6" spans="1:13" ht="15" customHeight="1">
      <c r="A6" s="106"/>
      <c r="B6" s="107"/>
      <c r="C6" s="107"/>
      <c r="D6" s="108"/>
      <c r="E6" s="108"/>
      <c r="F6" s="108"/>
      <c r="G6" s="108"/>
      <c r="H6" s="108"/>
      <c r="I6" s="105"/>
      <c r="J6" s="105"/>
      <c r="K6" s="105"/>
      <c r="L6" s="105"/>
      <c r="M6" s="109"/>
    </row>
    <row r="7" spans="1:15" ht="32.25" customHeight="1">
      <c r="A7" s="212" t="s">
        <v>86</v>
      </c>
      <c r="B7" s="212"/>
      <c r="C7" s="212"/>
      <c r="D7" s="110"/>
      <c r="E7" s="110"/>
      <c r="F7" s="110"/>
      <c r="G7" s="110"/>
      <c r="H7" s="111"/>
      <c r="I7" s="105"/>
      <c r="J7" s="105"/>
      <c r="K7" s="112"/>
      <c r="L7" s="105"/>
      <c r="M7" s="109"/>
      <c r="N7" s="95"/>
      <c r="O7" s="95"/>
    </row>
    <row r="8" spans="1:15" ht="17.25" customHeight="1">
      <c r="A8" s="212"/>
      <c r="B8" s="212"/>
      <c r="C8" s="212"/>
      <c r="D8" s="111"/>
      <c r="E8" s="107"/>
      <c r="F8" s="107"/>
      <c r="G8" s="105"/>
      <c r="H8" s="105"/>
      <c r="I8" s="105"/>
      <c r="J8" s="105"/>
      <c r="K8" s="112"/>
      <c r="L8" s="105"/>
      <c r="M8" s="109"/>
      <c r="N8" s="95"/>
      <c r="O8" s="95"/>
    </row>
    <row r="9" spans="1:15" ht="27" customHeight="1">
      <c r="A9" s="213"/>
      <c r="B9" s="214"/>
      <c r="C9" s="215"/>
      <c r="D9" s="219" t="s">
        <v>87</v>
      </c>
      <c r="E9" s="220"/>
      <c r="F9" s="220"/>
      <c r="G9" s="220" t="s">
        <v>79</v>
      </c>
      <c r="H9" s="220"/>
      <c r="I9" s="105"/>
      <c r="J9" s="105"/>
      <c r="K9" s="112"/>
      <c r="L9" s="220" t="s">
        <v>88</v>
      </c>
      <c r="M9" s="109"/>
      <c r="N9" s="95"/>
      <c r="O9" s="95"/>
    </row>
    <row r="10" spans="1:16" ht="29.25" customHeight="1">
      <c r="A10" s="216"/>
      <c r="B10" s="217"/>
      <c r="C10" s="218"/>
      <c r="D10" s="113" t="s">
        <v>12</v>
      </c>
      <c r="E10" s="114"/>
      <c r="F10" s="103" t="s">
        <v>11</v>
      </c>
      <c r="G10" s="103" t="s">
        <v>12</v>
      </c>
      <c r="H10" s="103" t="s">
        <v>11</v>
      </c>
      <c r="I10" s="115" t="s">
        <v>89</v>
      </c>
      <c r="J10" s="115" t="s">
        <v>90</v>
      </c>
      <c r="K10" s="115" t="s">
        <v>91</v>
      </c>
      <c r="L10" s="220"/>
      <c r="M10" s="116" t="s">
        <v>92</v>
      </c>
      <c r="N10" s="95"/>
      <c r="O10" s="95"/>
      <c r="P10" s="95"/>
    </row>
    <row r="11" spans="1:16" ht="35.25" customHeight="1">
      <c r="A11" s="221" t="s">
        <v>80</v>
      </c>
      <c r="B11" s="221"/>
      <c r="C11" s="221"/>
      <c r="D11" s="119">
        <f>ROUNDDOWN(K11,0)</f>
        <v>47</v>
      </c>
      <c r="E11" s="120"/>
      <c r="F11" s="121">
        <f>SUM(K11-D11)*60</f>
        <v>27.222222222222143</v>
      </c>
      <c r="G11" s="119">
        <f>ROUNDDOWN(M11,0)</f>
        <v>47</v>
      </c>
      <c r="H11" s="121">
        <f>SUM(M11-G11)*60</f>
        <v>27.222222222222143</v>
      </c>
      <c r="I11" s="105">
        <f>IF($D$5="H16",J11/$M$3)+IF($D$5="P16",J11/$M$4)+IF($D$5="L2000",J11/$M$5)</f>
        <v>2847.222222222222</v>
      </c>
      <c r="J11" s="122">
        <f>SUM(J16:J25)/L11</f>
        <v>2847.222222222222</v>
      </c>
      <c r="K11" s="122">
        <f>SUM(J11/60)</f>
        <v>47.4537037037037</v>
      </c>
      <c r="L11" s="222">
        <f>+A14-G1</f>
        <v>9</v>
      </c>
      <c r="M11" s="123">
        <f>SUM(I11/60)</f>
        <v>47.4537037037037</v>
      </c>
      <c r="N11" s="95"/>
      <c r="O11" s="95"/>
      <c r="P11" s="95"/>
    </row>
    <row r="12" spans="1:16" ht="35.25" customHeight="1">
      <c r="A12" s="221" t="s">
        <v>93</v>
      </c>
      <c r="B12" s="221"/>
      <c r="C12" s="221"/>
      <c r="D12" s="119">
        <f>ROUNDDOWN(K12,0)</f>
        <v>12</v>
      </c>
      <c r="E12" s="120"/>
      <c r="F12" s="121">
        <f>SUM(K12-D12)*60</f>
        <v>48.00000000000004</v>
      </c>
      <c r="G12" s="119">
        <f>ROUNDDOWN(M12,0)</f>
        <v>12</v>
      </c>
      <c r="H12" s="121">
        <f>SUM(M12-G12)*60</f>
        <v>48.00000000000004</v>
      </c>
      <c r="I12" s="105">
        <f>IF($D$5="H16",J12/$M$3)+IF($D$5="P16",J12/$M$4)+IF($D$5="L2000",J12/$M$5)</f>
        <v>768</v>
      </c>
      <c r="J12" s="122">
        <f>MIN(J16:J25)</f>
        <v>768</v>
      </c>
      <c r="K12" s="122">
        <f>SUM(J12/60)</f>
        <v>12.8</v>
      </c>
      <c r="L12" s="223"/>
      <c r="M12" s="123">
        <f>SUM(I12/60)</f>
        <v>12.8</v>
      </c>
      <c r="N12" s="95"/>
      <c r="O12" s="95"/>
      <c r="P12" s="95"/>
    </row>
    <row r="13" spans="1:18" s="105" customFormat="1" ht="20.2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2"/>
      <c r="O13" s="12"/>
      <c r="P13" s="12"/>
      <c r="Q13" s="12"/>
      <c r="R13" s="12"/>
    </row>
    <row r="14" spans="1:13" ht="51.75" customHeight="1">
      <c r="A14" s="98">
        <f>COUNTA(A16:A25)</f>
        <v>9</v>
      </c>
      <c r="B14" s="196" t="s">
        <v>94</v>
      </c>
      <c r="C14" s="196"/>
      <c r="D14" s="196"/>
      <c r="E14" s="114"/>
      <c r="F14" s="196" t="s">
        <v>95</v>
      </c>
      <c r="G14" s="196"/>
      <c r="H14" s="196"/>
      <c r="I14" s="114"/>
      <c r="J14" s="114"/>
      <c r="K14" s="114"/>
      <c r="L14" s="196" t="s">
        <v>69</v>
      </c>
      <c r="M14" s="196"/>
    </row>
    <row r="15" spans="1:20" ht="47.25" customHeight="1">
      <c r="A15" s="127" t="s">
        <v>96</v>
      </c>
      <c r="B15" s="127" t="s">
        <v>97</v>
      </c>
      <c r="C15" s="127" t="s">
        <v>98</v>
      </c>
      <c r="D15" s="127" t="s">
        <v>99</v>
      </c>
      <c r="E15" s="114" t="s">
        <v>30</v>
      </c>
      <c r="F15" s="127" t="s">
        <v>97</v>
      </c>
      <c r="G15" s="127" t="s">
        <v>98</v>
      </c>
      <c r="H15" s="127" t="s">
        <v>99</v>
      </c>
      <c r="I15" s="128" t="s">
        <v>30</v>
      </c>
      <c r="J15" s="128" t="s">
        <v>90</v>
      </c>
      <c r="K15" s="128" t="s">
        <v>100</v>
      </c>
      <c r="L15" s="127" t="s">
        <v>98</v>
      </c>
      <c r="M15" s="127" t="s">
        <v>99</v>
      </c>
      <c r="T15" s="136"/>
    </row>
    <row r="16" spans="1:20" ht="27.75" customHeight="1">
      <c r="A16" s="129">
        <v>1</v>
      </c>
      <c r="B16" s="129">
        <v>0</v>
      </c>
      <c r="C16" s="129">
        <v>0</v>
      </c>
      <c r="D16" s="129">
        <v>0</v>
      </c>
      <c r="E16" s="114">
        <f aca="true" t="shared" si="0" ref="E16:E24">SUM(((B16*60)+C16)*60)+D16</f>
        <v>0</v>
      </c>
      <c r="F16" s="129">
        <v>0</v>
      </c>
      <c r="G16" s="129">
        <v>38</v>
      </c>
      <c r="H16" s="129">
        <v>9</v>
      </c>
      <c r="I16" s="114">
        <f>SUM(((F16*60)+G16)*60)+H16</f>
        <v>2289</v>
      </c>
      <c r="J16" s="114">
        <f>SUM(I16-E16)</f>
        <v>2289</v>
      </c>
      <c r="K16" s="114">
        <f>SUM(J16/60)</f>
        <v>38.15</v>
      </c>
      <c r="L16" s="130">
        <f>ROUNDDOWN(K16,0)</f>
        <v>38</v>
      </c>
      <c r="M16" s="130">
        <f>SUM(K16-L16)*60</f>
        <v>8.999999999999915</v>
      </c>
      <c r="T16" s="136"/>
    </row>
    <row r="17" spans="1:20" ht="27.75" customHeight="1">
      <c r="A17" s="131">
        <v>2</v>
      </c>
      <c r="B17" s="131">
        <f>+F16</f>
        <v>0</v>
      </c>
      <c r="C17" s="131">
        <f aca="true" t="shared" si="1" ref="C17:D24">+G16</f>
        <v>38</v>
      </c>
      <c r="D17" s="131">
        <f t="shared" si="1"/>
        <v>9</v>
      </c>
      <c r="E17" s="114">
        <f t="shared" si="0"/>
        <v>2289</v>
      </c>
      <c r="F17" s="129">
        <v>1</v>
      </c>
      <c r="G17" s="129">
        <v>2</v>
      </c>
      <c r="H17" s="129">
        <v>42</v>
      </c>
      <c r="I17" s="114">
        <f aca="true" t="shared" si="2" ref="I17:I24">SUM(((F17*60)+G17)*60)+H17</f>
        <v>3762</v>
      </c>
      <c r="J17" s="114">
        <f aca="true" t="shared" si="3" ref="J17:J24">SUM(I17-E17)</f>
        <v>1473</v>
      </c>
      <c r="K17" s="114">
        <f aca="true" t="shared" si="4" ref="K17:K25">SUM(J17/60)</f>
        <v>24.55</v>
      </c>
      <c r="L17" s="130">
        <f aca="true" t="shared" si="5" ref="L17:L25">ROUNDDOWN(K17,0)</f>
        <v>24</v>
      </c>
      <c r="M17" s="130">
        <f aca="true" t="shared" si="6" ref="M17:M24">SUM(K17-L17)*60</f>
        <v>33.00000000000004</v>
      </c>
      <c r="T17" s="136"/>
    </row>
    <row r="18" spans="1:20" ht="27.75" customHeight="1">
      <c r="A18" s="131">
        <v>3</v>
      </c>
      <c r="B18" s="131">
        <f aca="true" t="shared" si="7" ref="B18:B24">+F17</f>
        <v>1</v>
      </c>
      <c r="C18" s="131">
        <f t="shared" si="1"/>
        <v>2</v>
      </c>
      <c r="D18" s="131">
        <f t="shared" si="1"/>
        <v>42</v>
      </c>
      <c r="E18" s="114">
        <f t="shared" si="0"/>
        <v>3762</v>
      </c>
      <c r="F18" s="129">
        <v>1</v>
      </c>
      <c r="G18" s="129">
        <v>24</v>
      </c>
      <c r="H18" s="129">
        <v>0</v>
      </c>
      <c r="I18" s="114">
        <f t="shared" si="2"/>
        <v>5040</v>
      </c>
      <c r="J18" s="114">
        <f t="shared" si="3"/>
        <v>1278</v>
      </c>
      <c r="K18" s="114">
        <f t="shared" si="4"/>
        <v>21.3</v>
      </c>
      <c r="L18" s="130">
        <f t="shared" si="5"/>
        <v>21</v>
      </c>
      <c r="M18" s="130">
        <f t="shared" si="6"/>
        <v>18.000000000000043</v>
      </c>
      <c r="T18" s="136"/>
    </row>
    <row r="19" spans="1:20" ht="27.75" customHeight="1">
      <c r="A19" s="132">
        <v>4</v>
      </c>
      <c r="B19" s="131">
        <f t="shared" si="7"/>
        <v>1</v>
      </c>
      <c r="C19" s="131">
        <f t="shared" si="1"/>
        <v>24</v>
      </c>
      <c r="D19" s="131">
        <f t="shared" si="1"/>
        <v>0</v>
      </c>
      <c r="E19" s="114">
        <f t="shared" si="0"/>
        <v>5040</v>
      </c>
      <c r="F19" s="129">
        <v>1</v>
      </c>
      <c r="G19" s="129">
        <v>45</v>
      </c>
      <c r="H19" s="129">
        <v>50</v>
      </c>
      <c r="I19" s="114">
        <f t="shared" si="2"/>
        <v>6350</v>
      </c>
      <c r="J19" s="114">
        <f t="shared" si="3"/>
        <v>1310</v>
      </c>
      <c r="K19" s="114">
        <f t="shared" si="4"/>
        <v>21.833333333333332</v>
      </c>
      <c r="L19" s="130">
        <f t="shared" si="5"/>
        <v>21</v>
      </c>
      <c r="M19" s="130">
        <f t="shared" si="6"/>
        <v>49.99999999999993</v>
      </c>
      <c r="T19" s="136"/>
    </row>
    <row r="20" spans="1:20" ht="27.75" customHeight="1">
      <c r="A20" s="131">
        <v>5</v>
      </c>
      <c r="B20" s="131">
        <f t="shared" si="7"/>
        <v>1</v>
      </c>
      <c r="C20" s="131">
        <f t="shared" si="1"/>
        <v>45</v>
      </c>
      <c r="D20" s="131">
        <f t="shared" si="1"/>
        <v>50</v>
      </c>
      <c r="E20" s="114">
        <f t="shared" si="0"/>
        <v>6350</v>
      </c>
      <c r="F20" s="129">
        <v>2</v>
      </c>
      <c r="G20" s="129">
        <v>7</v>
      </c>
      <c r="H20" s="129">
        <v>59</v>
      </c>
      <c r="I20" s="114">
        <f t="shared" si="2"/>
        <v>7679</v>
      </c>
      <c r="J20" s="114">
        <f t="shared" si="3"/>
        <v>1329</v>
      </c>
      <c r="K20" s="114">
        <f t="shared" si="4"/>
        <v>22.15</v>
      </c>
      <c r="L20" s="130">
        <f t="shared" si="5"/>
        <v>22</v>
      </c>
      <c r="M20" s="130">
        <f t="shared" si="6"/>
        <v>8.999999999999915</v>
      </c>
      <c r="T20" s="136"/>
    </row>
    <row r="21" spans="1:20" ht="27.75" customHeight="1">
      <c r="A21" s="131">
        <v>6</v>
      </c>
      <c r="B21" s="131">
        <f t="shared" si="7"/>
        <v>2</v>
      </c>
      <c r="C21" s="131">
        <f t="shared" si="1"/>
        <v>7</v>
      </c>
      <c r="D21" s="131">
        <f t="shared" si="1"/>
        <v>59</v>
      </c>
      <c r="E21" s="114">
        <f t="shared" si="0"/>
        <v>7679</v>
      </c>
      <c r="F21" s="129">
        <v>2</v>
      </c>
      <c r="G21" s="129">
        <v>25</v>
      </c>
      <c r="H21" s="129">
        <v>19</v>
      </c>
      <c r="I21" s="114">
        <f t="shared" si="2"/>
        <v>8719</v>
      </c>
      <c r="J21" s="114">
        <f t="shared" si="3"/>
        <v>1040</v>
      </c>
      <c r="K21" s="114">
        <f t="shared" si="4"/>
        <v>17.333333333333332</v>
      </c>
      <c r="L21" s="130">
        <f t="shared" si="5"/>
        <v>17</v>
      </c>
      <c r="M21" s="130">
        <f t="shared" si="6"/>
        <v>19.99999999999993</v>
      </c>
      <c r="T21" s="136"/>
    </row>
    <row r="22" spans="1:20" ht="27.75" customHeight="1">
      <c r="A22" s="131">
        <v>7</v>
      </c>
      <c r="B22" s="131">
        <f t="shared" si="7"/>
        <v>2</v>
      </c>
      <c r="C22" s="131">
        <f t="shared" si="1"/>
        <v>25</v>
      </c>
      <c r="D22" s="131">
        <f t="shared" si="1"/>
        <v>19</v>
      </c>
      <c r="E22" s="114">
        <f t="shared" si="0"/>
        <v>8719</v>
      </c>
      <c r="F22" s="129">
        <v>2</v>
      </c>
      <c r="G22" s="129">
        <v>40</v>
      </c>
      <c r="H22" s="129">
        <v>45</v>
      </c>
      <c r="I22" s="114">
        <f t="shared" si="2"/>
        <v>9645</v>
      </c>
      <c r="J22" s="114">
        <f t="shared" si="3"/>
        <v>926</v>
      </c>
      <c r="K22" s="114">
        <f t="shared" si="4"/>
        <v>15.433333333333334</v>
      </c>
      <c r="L22" s="130">
        <f t="shared" si="5"/>
        <v>15</v>
      </c>
      <c r="M22" s="130">
        <f t="shared" si="6"/>
        <v>26.000000000000014</v>
      </c>
      <c r="T22" s="136"/>
    </row>
    <row r="23" spans="1:20" ht="27.75" customHeight="1">
      <c r="A23" s="131">
        <v>8</v>
      </c>
      <c r="B23" s="131">
        <f t="shared" si="7"/>
        <v>2</v>
      </c>
      <c r="C23" s="131">
        <f t="shared" si="1"/>
        <v>40</v>
      </c>
      <c r="D23" s="131">
        <f t="shared" si="1"/>
        <v>45</v>
      </c>
      <c r="E23" s="114">
        <f t="shared" si="0"/>
        <v>9645</v>
      </c>
      <c r="F23" s="129">
        <v>2</v>
      </c>
      <c r="G23" s="129">
        <v>54</v>
      </c>
      <c r="H23" s="129">
        <v>17</v>
      </c>
      <c r="I23" s="114">
        <f t="shared" si="2"/>
        <v>10457</v>
      </c>
      <c r="J23" s="114">
        <f t="shared" si="3"/>
        <v>812</v>
      </c>
      <c r="K23" s="114">
        <f t="shared" si="4"/>
        <v>13.533333333333333</v>
      </c>
      <c r="L23" s="130">
        <f t="shared" si="5"/>
        <v>13</v>
      </c>
      <c r="M23" s="130">
        <f t="shared" si="6"/>
        <v>31.999999999999993</v>
      </c>
      <c r="T23" s="136"/>
    </row>
    <row r="24" spans="1:20" ht="27.75" customHeight="1">
      <c r="A24" s="131">
        <v>9</v>
      </c>
      <c r="B24" s="131">
        <f t="shared" si="7"/>
        <v>2</v>
      </c>
      <c r="C24" s="131">
        <f t="shared" si="1"/>
        <v>54</v>
      </c>
      <c r="D24" s="131">
        <f t="shared" si="1"/>
        <v>17</v>
      </c>
      <c r="E24" s="114">
        <f t="shared" si="0"/>
        <v>10457</v>
      </c>
      <c r="F24" s="129">
        <v>3</v>
      </c>
      <c r="G24" s="129">
        <v>7</v>
      </c>
      <c r="H24" s="129">
        <v>5</v>
      </c>
      <c r="I24" s="114">
        <f t="shared" si="2"/>
        <v>11225</v>
      </c>
      <c r="J24" s="114">
        <f t="shared" si="3"/>
        <v>768</v>
      </c>
      <c r="K24" s="114">
        <f t="shared" si="4"/>
        <v>12.8</v>
      </c>
      <c r="L24" s="130">
        <f t="shared" si="5"/>
        <v>12</v>
      </c>
      <c r="M24" s="130">
        <f t="shared" si="6"/>
        <v>48.00000000000004</v>
      </c>
      <c r="T24" s="136"/>
    </row>
    <row r="25" spans="1:20" ht="27.75" customHeight="1">
      <c r="A25" s="133"/>
      <c r="B25" s="133">
        <v>0</v>
      </c>
      <c r="C25" s="133">
        <v>0</v>
      </c>
      <c r="D25" s="133">
        <v>0</v>
      </c>
      <c r="E25" s="22">
        <f>SUM(((B25*60)+C25)*60)+D25</f>
        <v>0</v>
      </c>
      <c r="F25" s="134">
        <v>4</v>
      </c>
      <c r="G25" s="134">
        <v>0</v>
      </c>
      <c r="H25" s="134">
        <v>0</v>
      </c>
      <c r="I25" s="22">
        <f>SUM(((F25*60)+G25)*60)+H25</f>
        <v>14400</v>
      </c>
      <c r="J25" s="22">
        <f>SUM(I25-E25)</f>
        <v>14400</v>
      </c>
      <c r="K25" s="22">
        <f t="shared" si="4"/>
        <v>240</v>
      </c>
      <c r="L25" s="135">
        <f t="shared" si="5"/>
        <v>240</v>
      </c>
      <c r="M25" s="135">
        <f>SUM(K25-L25)*60</f>
        <v>0</v>
      </c>
      <c r="T25" s="136"/>
    </row>
  </sheetData>
  <sheetProtection/>
  <protectedRanges>
    <protectedRange sqref="D4:G5" name="Range1"/>
    <protectedRange sqref="A9:C10" name="Range5_1"/>
    <protectedRange sqref="F16:H25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95" customWidth="1"/>
    <col min="2" max="4" width="18.8515625" style="95" customWidth="1"/>
    <col min="5" max="5" width="18.8515625" style="95" hidden="1" customWidth="1"/>
    <col min="6" max="8" width="18.8515625" style="95" customWidth="1"/>
    <col min="9" max="9" width="8.7109375" style="95" hidden="1" customWidth="1"/>
    <col min="10" max="11" width="13.00390625" style="95" hidden="1" customWidth="1"/>
    <col min="12" max="12" width="13.00390625" style="95" customWidth="1"/>
    <col min="13" max="13" width="13.421875" style="95" customWidth="1"/>
    <col min="14" max="18" width="13.00390625" style="0" customWidth="1"/>
    <col min="19" max="19" width="13.421875" style="95" customWidth="1"/>
    <col min="20" max="16384" width="19.8515625" style="95" customWidth="1"/>
  </cols>
  <sheetData>
    <row r="1" spans="1:13" ht="27.75" customHeight="1">
      <c r="A1" s="212" t="s">
        <v>110</v>
      </c>
      <c r="B1" s="212"/>
      <c r="C1" s="212"/>
      <c r="D1" s="93"/>
      <c r="F1" s="201" t="s">
        <v>84</v>
      </c>
      <c r="G1" s="202">
        <v>0</v>
      </c>
      <c r="H1" s="94"/>
      <c r="I1" s="96"/>
      <c r="J1" s="96"/>
      <c r="K1" s="97"/>
      <c r="L1" s="196" t="s">
        <v>7</v>
      </c>
      <c r="M1" s="196"/>
    </row>
    <row r="2" spans="1:13" ht="27" customHeight="1">
      <c r="A2" s="212"/>
      <c r="B2" s="212"/>
      <c r="C2" s="212"/>
      <c r="D2" s="93"/>
      <c r="F2" s="201"/>
      <c r="G2" s="202"/>
      <c r="H2" s="93"/>
      <c r="I2" s="1"/>
      <c r="J2" s="1"/>
      <c r="K2" s="99"/>
      <c r="L2" s="100" t="s">
        <v>6</v>
      </c>
      <c r="M2" s="100" t="s">
        <v>8</v>
      </c>
    </row>
    <row r="3" spans="1:13" ht="27.75" customHeight="1">
      <c r="A3" s="101"/>
      <c r="B3" s="102"/>
      <c r="C3" s="102"/>
      <c r="D3" s="102"/>
      <c r="E3" s="102"/>
      <c r="F3" s="102"/>
      <c r="G3" s="102"/>
      <c r="H3" s="102"/>
      <c r="I3" s="1"/>
      <c r="J3" s="1"/>
      <c r="K3" s="1"/>
      <c r="L3" s="103" t="s">
        <v>3</v>
      </c>
      <c r="M3" s="103">
        <v>0.787</v>
      </c>
    </row>
    <row r="4" spans="1:13" ht="27.75" customHeight="1">
      <c r="A4" s="197" t="s">
        <v>82</v>
      </c>
      <c r="B4" s="198"/>
      <c r="C4" s="199"/>
      <c r="D4" s="200" t="s">
        <v>111</v>
      </c>
      <c r="E4" s="200"/>
      <c r="F4" s="200"/>
      <c r="G4" s="200"/>
      <c r="H4" s="104"/>
      <c r="I4" s="104"/>
      <c r="J4" s="104"/>
      <c r="K4" s="1"/>
      <c r="L4" s="103" t="s">
        <v>5</v>
      </c>
      <c r="M4" s="103">
        <v>0.814</v>
      </c>
    </row>
    <row r="5" spans="1:13" ht="27.75" customHeight="1">
      <c r="A5" s="197" t="s">
        <v>7</v>
      </c>
      <c r="B5" s="198"/>
      <c r="C5" s="199"/>
      <c r="D5" s="209" t="s">
        <v>4</v>
      </c>
      <c r="E5" s="210"/>
      <c r="F5" s="211"/>
      <c r="G5" s="105"/>
      <c r="H5" s="105"/>
      <c r="I5" s="1"/>
      <c r="J5" s="1"/>
      <c r="K5" s="1"/>
      <c r="L5" s="103" t="s">
        <v>4</v>
      </c>
      <c r="M5" s="103">
        <v>1.038</v>
      </c>
    </row>
    <row r="6" spans="1:13" ht="15" customHeight="1">
      <c r="A6" s="106"/>
      <c r="B6" s="107"/>
      <c r="C6" s="107"/>
      <c r="D6" s="108"/>
      <c r="E6" s="108"/>
      <c r="F6" s="108"/>
      <c r="G6" s="108"/>
      <c r="H6" s="108"/>
      <c r="I6" s="105"/>
      <c r="J6" s="105"/>
      <c r="K6" s="105"/>
      <c r="L6" s="105"/>
      <c r="M6" s="109"/>
    </row>
    <row r="7" spans="1:15" ht="32.25" customHeight="1">
      <c r="A7" s="212" t="s">
        <v>86</v>
      </c>
      <c r="B7" s="212"/>
      <c r="C7" s="212"/>
      <c r="D7" s="110"/>
      <c r="E7" s="110"/>
      <c r="F7" s="110"/>
      <c r="G7" s="110"/>
      <c r="H7" s="111"/>
      <c r="I7" s="105"/>
      <c r="J7" s="105"/>
      <c r="K7" s="112"/>
      <c r="L7" s="105"/>
      <c r="M7" s="109"/>
      <c r="N7" s="95"/>
      <c r="O7" s="95"/>
    </row>
    <row r="8" spans="1:15" ht="17.25" customHeight="1">
      <c r="A8" s="212"/>
      <c r="B8" s="212"/>
      <c r="C8" s="212"/>
      <c r="D8" s="111"/>
      <c r="E8" s="107"/>
      <c r="F8" s="107"/>
      <c r="G8" s="105"/>
      <c r="H8" s="105"/>
      <c r="I8" s="105"/>
      <c r="J8" s="105"/>
      <c r="K8" s="112"/>
      <c r="L8" s="105"/>
      <c r="M8" s="109"/>
      <c r="N8" s="95"/>
      <c r="O8" s="95"/>
    </row>
    <row r="9" spans="1:15" ht="27" customHeight="1">
      <c r="A9" s="213"/>
      <c r="B9" s="214"/>
      <c r="C9" s="215"/>
      <c r="D9" s="219" t="s">
        <v>87</v>
      </c>
      <c r="E9" s="220"/>
      <c r="F9" s="220"/>
      <c r="G9" s="220" t="s">
        <v>79</v>
      </c>
      <c r="H9" s="220"/>
      <c r="I9" s="105"/>
      <c r="J9" s="105"/>
      <c r="K9" s="112"/>
      <c r="L9" s="220" t="s">
        <v>88</v>
      </c>
      <c r="M9" s="109"/>
      <c r="N9" s="95"/>
      <c r="O9" s="95"/>
    </row>
    <row r="10" spans="1:16" ht="29.25" customHeight="1">
      <c r="A10" s="216"/>
      <c r="B10" s="217"/>
      <c r="C10" s="218"/>
      <c r="D10" s="113" t="s">
        <v>12</v>
      </c>
      <c r="E10" s="114"/>
      <c r="F10" s="103" t="s">
        <v>11</v>
      </c>
      <c r="G10" s="103" t="s">
        <v>12</v>
      </c>
      <c r="H10" s="103" t="s">
        <v>11</v>
      </c>
      <c r="I10" s="115" t="s">
        <v>89</v>
      </c>
      <c r="J10" s="115" t="s">
        <v>90</v>
      </c>
      <c r="K10" s="115" t="s">
        <v>91</v>
      </c>
      <c r="L10" s="220"/>
      <c r="M10" s="116" t="s">
        <v>92</v>
      </c>
      <c r="N10" s="95"/>
      <c r="O10" s="95"/>
      <c r="P10" s="95"/>
    </row>
    <row r="11" spans="1:16" ht="35.25" customHeight="1">
      <c r="A11" s="221" t="s">
        <v>80</v>
      </c>
      <c r="B11" s="221"/>
      <c r="C11" s="221"/>
      <c r="D11" s="119">
        <f>ROUNDDOWN(K11,0)</f>
        <v>0</v>
      </c>
      <c r="E11" s="120"/>
      <c r="F11" s="121">
        <f>SUM(K11-D11)*60</f>
        <v>0</v>
      </c>
      <c r="G11" s="119">
        <f>ROUNDDOWN(M11,0)</f>
        <v>0</v>
      </c>
      <c r="H11" s="121">
        <f>SUM(M11-G11)*60</f>
        <v>0</v>
      </c>
      <c r="I11" s="105">
        <f>IF($D$5="H16",J11/$M$3)+IF($D$5="P16",J11/$M$4)+IF($D$5="L2000",J11/$M$5)</f>
        <v>0</v>
      </c>
      <c r="J11" s="122">
        <f>SUM(J16:J75)/L11</f>
        <v>0</v>
      </c>
      <c r="K11" s="122">
        <f>SUM(J11/60)</f>
        <v>0</v>
      </c>
      <c r="L11" s="222">
        <f>+A14-G1</f>
        <v>1</v>
      </c>
      <c r="M11" s="123">
        <f>SUM(I11/60)</f>
        <v>0</v>
      </c>
      <c r="N11" s="95"/>
      <c r="O11" s="95"/>
      <c r="P11" s="95"/>
    </row>
    <row r="12" spans="1:16" ht="35.25" customHeight="1">
      <c r="A12" s="221" t="s">
        <v>93</v>
      </c>
      <c r="B12" s="221"/>
      <c r="C12" s="221"/>
      <c r="D12" s="119">
        <f>ROUNDDOWN(K12,0)</f>
        <v>0</v>
      </c>
      <c r="E12" s="120"/>
      <c r="F12" s="121">
        <f>SUM(K12-D12)*60</f>
        <v>0</v>
      </c>
      <c r="G12" s="119">
        <f>ROUNDDOWN(M12,0)</f>
        <v>0</v>
      </c>
      <c r="H12" s="121">
        <f>SUM(M12-G12)*60</f>
        <v>0</v>
      </c>
      <c r="I12" s="105">
        <f>IF($D$5="H16",J12/$M$3)+IF($D$5="P16",J12/$M$4)+IF($D$5="L2000",J12/$M$5)</f>
        <v>0</v>
      </c>
      <c r="J12" s="122">
        <f>MIN(J16:J75)</f>
        <v>0</v>
      </c>
      <c r="K12" s="122">
        <f>SUM(J12/60)</f>
        <v>0</v>
      </c>
      <c r="L12" s="223"/>
      <c r="M12" s="123">
        <f>SUM(I12/60)</f>
        <v>0</v>
      </c>
      <c r="N12" s="95"/>
      <c r="O12" s="95"/>
      <c r="P12" s="95"/>
    </row>
    <row r="13" spans="1:18" s="105" customFormat="1" ht="20.2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2"/>
      <c r="O13" s="12"/>
      <c r="P13" s="12"/>
      <c r="Q13" s="12"/>
      <c r="R13" s="12"/>
    </row>
    <row r="14" spans="1:13" ht="51.75" customHeight="1">
      <c r="A14" s="98">
        <f>COUNTA(A16:A75)</f>
        <v>1</v>
      </c>
      <c r="B14" s="196" t="s">
        <v>94</v>
      </c>
      <c r="C14" s="196"/>
      <c r="D14" s="196"/>
      <c r="E14" s="114"/>
      <c r="F14" s="196" t="s">
        <v>95</v>
      </c>
      <c r="G14" s="196"/>
      <c r="H14" s="196"/>
      <c r="I14" s="114"/>
      <c r="J14" s="114"/>
      <c r="K14" s="114"/>
      <c r="L14" s="196" t="s">
        <v>69</v>
      </c>
      <c r="M14" s="196"/>
    </row>
    <row r="15" spans="1:20" ht="47.25" customHeight="1">
      <c r="A15" s="127" t="s">
        <v>96</v>
      </c>
      <c r="B15" s="127" t="s">
        <v>97</v>
      </c>
      <c r="C15" s="127" t="s">
        <v>98</v>
      </c>
      <c r="D15" s="127" t="s">
        <v>99</v>
      </c>
      <c r="E15" s="114" t="s">
        <v>30</v>
      </c>
      <c r="F15" s="127" t="s">
        <v>97</v>
      </c>
      <c r="G15" s="127" t="s">
        <v>98</v>
      </c>
      <c r="H15" s="127" t="s">
        <v>99</v>
      </c>
      <c r="I15" s="128" t="s">
        <v>30</v>
      </c>
      <c r="J15" s="128" t="s">
        <v>90</v>
      </c>
      <c r="K15" s="128" t="s">
        <v>100</v>
      </c>
      <c r="L15" s="127" t="s">
        <v>98</v>
      </c>
      <c r="M15" s="127" t="s">
        <v>99</v>
      </c>
      <c r="T15" s="136"/>
    </row>
    <row r="16" spans="1:20" ht="27.75" customHeight="1">
      <c r="A16" s="129">
        <v>1</v>
      </c>
      <c r="B16" s="129"/>
      <c r="C16" s="129"/>
      <c r="D16" s="129"/>
      <c r="E16" s="114">
        <f aca="true" t="shared" si="0" ref="E16:E24">SUM(((B16*60)+C16)*60)+D16</f>
        <v>0</v>
      </c>
      <c r="F16" s="129"/>
      <c r="G16" s="129"/>
      <c r="H16" s="129"/>
      <c r="I16" s="114">
        <f>SUM(((F16*60)+G16)*60)+H16</f>
        <v>0</v>
      </c>
      <c r="J16" s="114">
        <f>SUM(I16-E16)</f>
        <v>0</v>
      </c>
      <c r="K16" s="114">
        <f>SUM(J16/60)</f>
        <v>0</v>
      </c>
      <c r="L16" s="130">
        <f>ROUNDDOWN(K16,0)</f>
        <v>0</v>
      </c>
      <c r="M16" s="130">
        <f>SUM(K16-L16)*60</f>
        <v>0</v>
      </c>
      <c r="T16" s="136"/>
    </row>
    <row r="17" spans="1:20" ht="27.75" customHeight="1">
      <c r="A17" s="131"/>
      <c r="B17" s="131">
        <f>+F16</f>
        <v>0</v>
      </c>
      <c r="C17" s="131">
        <f aca="true" t="shared" si="1" ref="C17:D24">+G16</f>
        <v>0</v>
      </c>
      <c r="D17" s="131">
        <f t="shared" si="1"/>
        <v>0</v>
      </c>
      <c r="E17" s="114">
        <f t="shared" si="0"/>
        <v>0</v>
      </c>
      <c r="F17" s="129"/>
      <c r="G17" s="129"/>
      <c r="H17" s="129"/>
      <c r="I17" s="114">
        <f aca="true" t="shared" si="2" ref="I17:I24">SUM(((F17*60)+G17)*60)+H17</f>
        <v>0</v>
      </c>
      <c r="J17" s="114">
        <f aca="true" t="shared" si="3" ref="J17:J24">SUM(I17-E17)</f>
        <v>0</v>
      </c>
      <c r="K17" s="114">
        <f aca="true" t="shared" si="4" ref="K17:K75">SUM(J17/60)</f>
        <v>0</v>
      </c>
      <c r="L17" s="130">
        <f aca="true" t="shared" si="5" ref="L17:L75">ROUNDDOWN(K17,0)</f>
        <v>0</v>
      </c>
      <c r="M17" s="130">
        <f aca="true" t="shared" si="6" ref="M17:M24">SUM(K17-L17)*60</f>
        <v>0</v>
      </c>
      <c r="T17" s="136"/>
    </row>
    <row r="18" spans="1:20" ht="27.75" customHeight="1">
      <c r="A18" s="131"/>
      <c r="B18" s="131">
        <f aca="true" t="shared" si="7" ref="B18:B24">+F17</f>
        <v>0</v>
      </c>
      <c r="C18" s="131">
        <f t="shared" si="1"/>
        <v>0</v>
      </c>
      <c r="D18" s="131">
        <f t="shared" si="1"/>
        <v>0</v>
      </c>
      <c r="E18" s="114">
        <f t="shared" si="0"/>
        <v>0</v>
      </c>
      <c r="F18" s="129"/>
      <c r="G18" s="129"/>
      <c r="H18" s="129"/>
      <c r="I18" s="114">
        <f t="shared" si="2"/>
        <v>0</v>
      </c>
      <c r="J18" s="114">
        <f t="shared" si="3"/>
        <v>0</v>
      </c>
      <c r="K18" s="114">
        <f t="shared" si="4"/>
        <v>0</v>
      </c>
      <c r="L18" s="130">
        <f t="shared" si="5"/>
        <v>0</v>
      </c>
      <c r="M18" s="130">
        <f t="shared" si="6"/>
        <v>0</v>
      </c>
      <c r="T18" s="136"/>
    </row>
    <row r="19" spans="1:20" ht="27.75" customHeight="1">
      <c r="A19" s="132"/>
      <c r="B19" s="131">
        <f t="shared" si="7"/>
        <v>0</v>
      </c>
      <c r="C19" s="131">
        <f t="shared" si="1"/>
        <v>0</v>
      </c>
      <c r="D19" s="131">
        <f t="shared" si="1"/>
        <v>0</v>
      </c>
      <c r="E19" s="114">
        <f t="shared" si="0"/>
        <v>0</v>
      </c>
      <c r="F19" s="129"/>
      <c r="G19" s="129"/>
      <c r="H19" s="129"/>
      <c r="I19" s="114">
        <f t="shared" si="2"/>
        <v>0</v>
      </c>
      <c r="J19" s="114">
        <f t="shared" si="3"/>
        <v>0</v>
      </c>
      <c r="K19" s="114">
        <f t="shared" si="4"/>
        <v>0</v>
      </c>
      <c r="L19" s="130">
        <f t="shared" si="5"/>
        <v>0</v>
      </c>
      <c r="M19" s="130">
        <f t="shared" si="6"/>
        <v>0</v>
      </c>
      <c r="T19" s="136"/>
    </row>
    <row r="20" spans="1:20" ht="27.75" customHeight="1">
      <c r="A20" s="131"/>
      <c r="B20" s="131">
        <f t="shared" si="7"/>
        <v>0</v>
      </c>
      <c r="C20" s="131">
        <f t="shared" si="1"/>
        <v>0</v>
      </c>
      <c r="D20" s="131">
        <f t="shared" si="1"/>
        <v>0</v>
      </c>
      <c r="E20" s="114">
        <f t="shared" si="0"/>
        <v>0</v>
      </c>
      <c r="F20" s="129"/>
      <c r="G20" s="129"/>
      <c r="H20" s="129"/>
      <c r="I20" s="114">
        <f t="shared" si="2"/>
        <v>0</v>
      </c>
      <c r="J20" s="114">
        <f t="shared" si="3"/>
        <v>0</v>
      </c>
      <c r="K20" s="114">
        <f t="shared" si="4"/>
        <v>0</v>
      </c>
      <c r="L20" s="130">
        <f t="shared" si="5"/>
        <v>0</v>
      </c>
      <c r="M20" s="130">
        <f t="shared" si="6"/>
        <v>0</v>
      </c>
      <c r="T20" s="136"/>
    </row>
    <row r="21" spans="1:20" ht="27.75" customHeight="1">
      <c r="A21" s="131"/>
      <c r="B21" s="131">
        <f t="shared" si="7"/>
        <v>0</v>
      </c>
      <c r="C21" s="131">
        <f t="shared" si="1"/>
        <v>0</v>
      </c>
      <c r="D21" s="131">
        <f t="shared" si="1"/>
        <v>0</v>
      </c>
      <c r="E21" s="114">
        <f t="shared" si="0"/>
        <v>0</v>
      </c>
      <c r="F21" s="129"/>
      <c r="G21" s="129"/>
      <c r="H21" s="129"/>
      <c r="I21" s="114">
        <f t="shared" si="2"/>
        <v>0</v>
      </c>
      <c r="J21" s="114">
        <f t="shared" si="3"/>
        <v>0</v>
      </c>
      <c r="K21" s="114">
        <f t="shared" si="4"/>
        <v>0</v>
      </c>
      <c r="L21" s="130">
        <f t="shared" si="5"/>
        <v>0</v>
      </c>
      <c r="M21" s="130">
        <f t="shared" si="6"/>
        <v>0</v>
      </c>
      <c r="T21" s="136"/>
    </row>
    <row r="22" spans="1:20" ht="27.75" customHeight="1">
      <c r="A22" s="131"/>
      <c r="B22" s="131">
        <f t="shared" si="7"/>
        <v>0</v>
      </c>
      <c r="C22" s="131">
        <f t="shared" si="1"/>
        <v>0</v>
      </c>
      <c r="D22" s="131">
        <f t="shared" si="1"/>
        <v>0</v>
      </c>
      <c r="E22" s="114">
        <f t="shared" si="0"/>
        <v>0</v>
      </c>
      <c r="F22" s="129"/>
      <c r="G22" s="129"/>
      <c r="H22" s="129"/>
      <c r="I22" s="114">
        <f t="shared" si="2"/>
        <v>0</v>
      </c>
      <c r="J22" s="114">
        <f t="shared" si="3"/>
        <v>0</v>
      </c>
      <c r="K22" s="114">
        <f t="shared" si="4"/>
        <v>0</v>
      </c>
      <c r="L22" s="130">
        <f t="shared" si="5"/>
        <v>0</v>
      </c>
      <c r="M22" s="130">
        <f t="shared" si="6"/>
        <v>0</v>
      </c>
      <c r="T22" s="136"/>
    </row>
    <row r="23" spans="1:20" ht="27.75" customHeight="1">
      <c r="A23" s="131"/>
      <c r="B23" s="131">
        <f t="shared" si="7"/>
        <v>0</v>
      </c>
      <c r="C23" s="131">
        <f t="shared" si="1"/>
        <v>0</v>
      </c>
      <c r="D23" s="131">
        <f t="shared" si="1"/>
        <v>0</v>
      </c>
      <c r="E23" s="114">
        <f t="shared" si="0"/>
        <v>0</v>
      </c>
      <c r="F23" s="129"/>
      <c r="G23" s="129"/>
      <c r="H23" s="129"/>
      <c r="I23" s="114">
        <f t="shared" si="2"/>
        <v>0</v>
      </c>
      <c r="J23" s="114">
        <f t="shared" si="3"/>
        <v>0</v>
      </c>
      <c r="K23" s="114">
        <f t="shared" si="4"/>
        <v>0</v>
      </c>
      <c r="L23" s="130">
        <f t="shared" si="5"/>
        <v>0</v>
      </c>
      <c r="M23" s="130">
        <f t="shared" si="6"/>
        <v>0</v>
      </c>
      <c r="T23" s="136"/>
    </row>
    <row r="24" spans="1:20" ht="27.75" customHeight="1">
      <c r="A24" s="131"/>
      <c r="B24" s="131">
        <f t="shared" si="7"/>
        <v>0</v>
      </c>
      <c r="C24" s="131">
        <f t="shared" si="1"/>
        <v>0</v>
      </c>
      <c r="D24" s="131">
        <f t="shared" si="1"/>
        <v>0</v>
      </c>
      <c r="E24" s="114">
        <f t="shared" si="0"/>
        <v>0</v>
      </c>
      <c r="F24" s="129"/>
      <c r="G24" s="129"/>
      <c r="H24" s="129"/>
      <c r="I24" s="114">
        <f t="shared" si="2"/>
        <v>0</v>
      </c>
      <c r="J24" s="114">
        <f t="shared" si="3"/>
        <v>0</v>
      </c>
      <c r="K24" s="114">
        <f t="shared" si="4"/>
        <v>0</v>
      </c>
      <c r="L24" s="130">
        <f t="shared" si="5"/>
        <v>0</v>
      </c>
      <c r="M24" s="130">
        <f t="shared" si="6"/>
        <v>0</v>
      </c>
      <c r="T24" s="136"/>
    </row>
    <row r="25" spans="1:20" ht="27.75" customHeight="1">
      <c r="A25" s="131"/>
      <c r="B25" s="131">
        <f>+F24</f>
        <v>0</v>
      </c>
      <c r="C25" s="131">
        <f>+G24</f>
        <v>0</v>
      </c>
      <c r="D25" s="131">
        <f>+H24</f>
        <v>0</v>
      </c>
      <c r="E25" s="114">
        <f>SUM(((B25*60)+C25)*60)+D25</f>
        <v>0</v>
      </c>
      <c r="F25" s="129"/>
      <c r="G25" s="129"/>
      <c r="H25" s="129"/>
      <c r="I25" s="114">
        <f>SUM(((F25*60)+G25)*60)+H25</f>
        <v>0</v>
      </c>
      <c r="J25" s="114">
        <f>SUM(I25-E25)</f>
        <v>0</v>
      </c>
      <c r="K25" s="114">
        <f t="shared" si="4"/>
        <v>0</v>
      </c>
      <c r="L25" s="130">
        <f t="shared" si="5"/>
        <v>0</v>
      </c>
      <c r="M25" s="130">
        <f>SUM(K25-L25)*60</f>
        <v>0</v>
      </c>
      <c r="T25" s="136"/>
    </row>
    <row r="26" spans="1:20" ht="27.75" customHeight="1">
      <c r="A26" s="131"/>
      <c r="B26" s="131">
        <f aca="true" t="shared" si="8" ref="B26:D75">+F25</f>
        <v>0</v>
      </c>
      <c r="C26" s="131">
        <f t="shared" si="8"/>
        <v>0</v>
      </c>
      <c r="D26" s="131">
        <f t="shared" si="8"/>
        <v>0</v>
      </c>
      <c r="E26" s="114">
        <f aca="true" t="shared" si="9" ref="E26:E75">SUM(((B26*60)+C26)*60)+D26</f>
        <v>0</v>
      </c>
      <c r="F26" s="129"/>
      <c r="G26" s="129"/>
      <c r="H26" s="129"/>
      <c r="I26" s="114">
        <f aca="true" t="shared" si="10" ref="I26:I75">SUM(((F26*60)+G26)*60)+H26</f>
        <v>0</v>
      </c>
      <c r="J26" s="114">
        <f aca="true" t="shared" si="11" ref="J26:J75">SUM(I26-E26)</f>
        <v>0</v>
      </c>
      <c r="K26" s="114">
        <f t="shared" si="4"/>
        <v>0</v>
      </c>
      <c r="L26" s="130">
        <f t="shared" si="5"/>
        <v>0</v>
      </c>
      <c r="M26" s="130">
        <f aca="true" t="shared" si="12" ref="M26:M75">SUM(K26-L26)*60</f>
        <v>0</v>
      </c>
      <c r="T26" s="136"/>
    </row>
    <row r="27" spans="1:20" ht="27.75" customHeight="1">
      <c r="A27" s="131"/>
      <c r="B27" s="131">
        <f t="shared" si="8"/>
        <v>0</v>
      </c>
      <c r="C27" s="131">
        <f t="shared" si="8"/>
        <v>0</v>
      </c>
      <c r="D27" s="131">
        <f t="shared" si="8"/>
        <v>0</v>
      </c>
      <c r="E27" s="114">
        <f t="shared" si="9"/>
        <v>0</v>
      </c>
      <c r="F27" s="129"/>
      <c r="G27" s="129"/>
      <c r="H27" s="129"/>
      <c r="I27" s="114">
        <f t="shared" si="10"/>
        <v>0</v>
      </c>
      <c r="J27" s="114">
        <f t="shared" si="11"/>
        <v>0</v>
      </c>
      <c r="K27" s="114">
        <f t="shared" si="4"/>
        <v>0</v>
      </c>
      <c r="L27" s="130">
        <f t="shared" si="5"/>
        <v>0</v>
      </c>
      <c r="M27" s="130">
        <f t="shared" si="12"/>
        <v>0</v>
      </c>
      <c r="T27" s="136"/>
    </row>
    <row r="28" spans="1:20" ht="27.75" customHeight="1">
      <c r="A28" s="131"/>
      <c r="B28" s="131">
        <f t="shared" si="8"/>
        <v>0</v>
      </c>
      <c r="C28" s="131">
        <f t="shared" si="8"/>
        <v>0</v>
      </c>
      <c r="D28" s="131">
        <f t="shared" si="8"/>
        <v>0</v>
      </c>
      <c r="E28" s="114">
        <f t="shared" si="9"/>
        <v>0</v>
      </c>
      <c r="F28" s="129"/>
      <c r="G28" s="129"/>
      <c r="H28" s="129"/>
      <c r="I28" s="114">
        <f t="shared" si="10"/>
        <v>0</v>
      </c>
      <c r="J28" s="114">
        <f t="shared" si="11"/>
        <v>0</v>
      </c>
      <c r="K28" s="114">
        <f t="shared" si="4"/>
        <v>0</v>
      </c>
      <c r="L28" s="130">
        <f t="shared" si="5"/>
        <v>0</v>
      </c>
      <c r="M28" s="130">
        <f t="shared" si="12"/>
        <v>0</v>
      </c>
      <c r="T28" s="136"/>
    </row>
    <row r="29" spans="1:20" ht="27.75" customHeight="1">
      <c r="A29" s="131"/>
      <c r="B29" s="131">
        <f t="shared" si="8"/>
        <v>0</v>
      </c>
      <c r="C29" s="131">
        <f t="shared" si="8"/>
        <v>0</v>
      </c>
      <c r="D29" s="131">
        <f t="shared" si="8"/>
        <v>0</v>
      </c>
      <c r="E29" s="114">
        <f t="shared" si="9"/>
        <v>0</v>
      </c>
      <c r="F29" s="129"/>
      <c r="G29" s="129"/>
      <c r="H29" s="129"/>
      <c r="I29" s="114">
        <f t="shared" si="10"/>
        <v>0</v>
      </c>
      <c r="J29" s="114">
        <f t="shared" si="11"/>
        <v>0</v>
      </c>
      <c r="K29" s="114">
        <f t="shared" si="4"/>
        <v>0</v>
      </c>
      <c r="L29" s="130">
        <f t="shared" si="5"/>
        <v>0</v>
      </c>
      <c r="M29" s="130">
        <f t="shared" si="12"/>
        <v>0</v>
      </c>
      <c r="T29" s="136"/>
    </row>
    <row r="30" spans="1:20" ht="27.75" customHeight="1">
      <c r="A30" s="131"/>
      <c r="B30" s="131">
        <f t="shared" si="8"/>
        <v>0</v>
      </c>
      <c r="C30" s="131">
        <f t="shared" si="8"/>
        <v>0</v>
      </c>
      <c r="D30" s="131">
        <f t="shared" si="8"/>
        <v>0</v>
      </c>
      <c r="E30" s="114">
        <f t="shared" si="9"/>
        <v>0</v>
      </c>
      <c r="F30" s="129"/>
      <c r="G30" s="129"/>
      <c r="H30" s="129"/>
      <c r="I30" s="114">
        <f t="shared" si="10"/>
        <v>0</v>
      </c>
      <c r="J30" s="114">
        <f t="shared" si="11"/>
        <v>0</v>
      </c>
      <c r="K30" s="114">
        <f t="shared" si="4"/>
        <v>0</v>
      </c>
      <c r="L30" s="130">
        <f t="shared" si="5"/>
        <v>0</v>
      </c>
      <c r="M30" s="130">
        <f t="shared" si="12"/>
        <v>0</v>
      </c>
      <c r="T30" s="136"/>
    </row>
    <row r="31" spans="1:20" ht="27.75" customHeight="1">
      <c r="A31" s="131"/>
      <c r="B31" s="131">
        <f t="shared" si="8"/>
        <v>0</v>
      </c>
      <c r="C31" s="131">
        <f t="shared" si="8"/>
        <v>0</v>
      </c>
      <c r="D31" s="131">
        <f t="shared" si="8"/>
        <v>0</v>
      </c>
      <c r="E31" s="114">
        <f t="shared" si="9"/>
        <v>0</v>
      </c>
      <c r="F31" s="129"/>
      <c r="G31" s="129"/>
      <c r="H31" s="129"/>
      <c r="I31" s="114">
        <f t="shared" si="10"/>
        <v>0</v>
      </c>
      <c r="J31" s="114">
        <f t="shared" si="11"/>
        <v>0</v>
      </c>
      <c r="K31" s="114">
        <f t="shared" si="4"/>
        <v>0</v>
      </c>
      <c r="L31" s="130">
        <f t="shared" si="5"/>
        <v>0</v>
      </c>
      <c r="M31" s="130">
        <f t="shared" si="12"/>
        <v>0</v>
      </c>
      <c r="T31" s="136"/>
    </row>
    <row r="32" spans="1:20" ht="27.75" customHeight="1">
      <c r="A32" s="131"/>
      <c r="B32" s="131">
        <f t="shared" si="8"/>
        <v>0</v>
      </c>
      <c r="C32" s="131">
        <f t="shared" si="8"/>
        <v>0</v>
      </c>
      <c r="D32" s="131">
        <f t="shared" si="8"/>
        <v>0</v>
      </c>
      <c r="E32" s="114">
        <f t="shared" si="9"/>
        <v>0</v>
      </c>
      <c r="F32" s="129"/>
      <c r="G32" s="129"/>
      <c r="H32" s="129"/>
      <c r="I32" s="114">
        <f t="shared" si="10"/>
        <v>0</v>
      </c>
      <c r="J32" s="114">
        <f t="shared" si="11"/>
        <v>0</v>
      </c>
      <c r="K32" s="114">
        <f t="shared" si="4"/>
        <v>0</v>
      </c>
      <c r="L32" s="130">
        <f t="shared" si="5"/>
        <v>0</v>
      </c>
      <c r="M32" s="130">
        <f t="shared" si="12"/>
        <v>0</v>
      </c>
      <c r="T32" s="136"/>
    </row>
    <row r="33" spans="1:20" ht="27.75" customHeight="1">
      <c r="A33" s="131"/>
      <c r="B33" s="131">
        <f t="shared" si="8"/>
        <v>0</v>
      </c>
      <c r="C33" s="131">
        <f t="shared" si="8"/>
        <v>0</v>
      </c>
      <c r="D33" s="131">
        <f t="shared" si="8"/>
        <v>0</v>
      </c>
      <c r="E33" s="114">
        <f t="shared" si="9"/>
        <v>0</v>
      </c>
      <c r="F33" s="129"/>
      <c r="G33" s="129"/>
      <c r="H33" s="129"/>
      <c r="I33" s="114">
        <f t="shared" si="10"/>
        <v>0</v>
      </c>
      <c r="J33" s="114">
        <f t="shared" si="11"/>
        <v>0</v>
      </c>
      <c r="K33" s="114">
        <f t="shared" si="4"/>
        <v>0</v>
      </c>
      <c r="L33" s="130">
        <f t="shared" si="5"/>
        <v>0</v>
      </c>
      <c r="M33" s="130">
        <f t="shared" si="12"/>
        <v>0</v>
      </c>
      <c r="T33" s="136"/>
    </row>
    <row r="34" spans="1:20" ht="27.75" customHeight="1">
      <c r="A34" s="131"/>
      <c r="B34" s="131">
        <f t="shared" si="8"/>
        <v>0</v>
      </c>
      <c r="C34" s="131">
        <f t="shared" si="8"/>
        <v>0</v>
      </c>
      <c r="D34" s="131">
        <f t="shared" si="8"/>
        <v>0</v>
      </c>
      <c r="E34" s="114">
        <f t="shared" si="9"/>
        <v>0</v>
      </c>
      <c r="F34" s="129"/>
      <c r="G34" s="129"/>
      <c r="H34" s="129"/>
      <c r="I34" s="114">
        <f t="shared" si="10"/>
        <v>0</v>
      </c>
      <c r="J34" s="114">
        <f t="shared" si="11"/>
        <v>0</v>
      </c>
      <c r="K34" s="114">
        <f t="shared" si="4"/>
        <v>0</v>
      </c>
      <c r="L34" s="130">
        <f t="shared" si="5"/>
        <v>0</v>
      </c>
      <c r="M34" s="130">
        <f t="shared" si="12"/>
        <v>0</v>
      </c>
      <c r="T34" s="136"/>
    </row>
    <row r="35" spans="1:20" ht="27.75" customHeight="1">
      <c r="A35" s="131"/>
      <c r="B35" s="131">
        <f t="shared" si="8"/>
        <v>0</v>
      </c>
      <c r="C35" s="131">
        <f t="shared" si="8"/>
        <v>0</v>
      </c>
      <c r="D35" s="131">
        <f t="shared" si="8"/>
        <v>0</v>
      </c>
      <c r="E35" s="114">
        <f t="shared" si="9"/>
        <v>0</v>
      </c>
      <c r="F35" s="129"/>
      <c r="G35" s="129"/>
      <c r="H35" s="129"/>
      <c r="I35" s="114">
        <f t="shared" si="10"/>
        <v>0</v>
      </c>
      <c r="J35" s="114">
        <f t="shared" si="11"/>
        <v>0</v>
      </c>
      <c r="K35" s="114">
        <f t="shared" si="4"/>
        <v>0</v>
      </c>
      <c r="L35" s="130">
        <f t="shared" si="5"/>
        <v>0</v>
      </c>
      <c r="M35" s="130">
        <f t="shared" si="12"/>
        <v>0</v>
      </c>
      <c r="T35" s="136"/>
    </row>
    <row r="36" spans="1:20" ht="27.75" customHeight="1">
      <c r="A36" s="131"/>
      <c r="B36" s="131">
        <f t="shared" si="8"/>
        <v>0</v>
      </c>
      <c r="C36" s="131">
        <f t="shared" si="8"/>
        <v>0</v>
      </c>
      <c r="D36" s="131">
        <f t="shared" si="8"/>
        <v>0</v>
      </c>
      <c r="E36" s="114">
        <f t="shared" si="9"/>
        <v>0</v>
      </c>
      <c r="F36" s="129"/>
      <c r="G36" s="129"/>
      <c r="H36" s="129"/>
      <c r="I36" s="114">
        <f t="shared" si="10"/>
        <v>0</v>
      </c>
      <c r="J36" s="114">
        <f t="shared" si="11"/>
        <v>0</v>
      </c>
      <c r="K36" s="114">
        <f t="shared" si="4"/>
        <v>0</v>
      </c>
      <c r="L36" s="130">
        <f t="shared" si="5"/>
        <v>0</v>
      </c>
      <c r="M36" s="130">
        <f t="shared" si="12"/>
        <v>0</v>
      </c>
      <c r="T36" s="136"/>
    </row>
    <row r="37" spans="1:20" ht="27.75" customHeight="1">
      <c r="A37" s="131"/>
      <c r="B37" s="131">
        <f t="shared" si="8"/>
        <v>0</v>
      </c>
      <c r="C37" s="131">
        <f t="shared" si="8"/>
        <v>0</v>
      </c>
      <c r="D37" s="131">
        <f t="shared" si="8"/>
        <v>0</v>
      </c>
      <c r="E37" s="114">
        <f t="shared" si="9"/>
        <v>0</v>
      </c>
      <c r="F37" s="129"/>
      <c r="G37" s="129"/>
      <c r="H37" s="129"/>
      <c r="I37" s="114">
        <f t="shared" si="10"/>
        <v>0</v>
      </c>
      <c r="J37" s="114">
        <f t="shared" si="11"/>
        <v>0</v>
      </c>
      <c r="K37" s="114">
        <f t="shared" si="4"/>
        <v>0</v>
      </c>
      <c r="L37" s="130">
        <f t="shared" si="5"/>
        <v>0</v>
      </c>
      <c r="M37" s="130">
        <f t="shared" si="12"/>
        <v>0</v>
      </c>
      <c r="T37" s="136"/>
    </row>
    <row r="38" spans="1:20" ht="27.75" customHeight="1">
      <c r="A38" s="131"/>
      <c r="B38" s="131">
        <f t="shared" si="8"/>
        <v>0</v>
      </c>
      <c r="C38" s="131">
        <f t="shared" si="8"/>
        <v>0</v>
      </c>
      <c r="D38" s="131">
        <f t="shared" si="8"/>
        <v>0</v>
      </c>
      <c r="E38" s="114">
        <f t="shared" si="9"/>
        <v>0</v>
      </c>
      <c r="F38" s="129"/>
      <c r="G38" s="129"/>
      <c r="H38" s="129"/>
      <c r="I38" s="114">
        <f t="shared" si="10"/>
        <v>0</v>
      </c>
      <c r="J38" s="114">
        <f t="shared" si="11"/>
        <v>0</v>
      </c>
      <c r="K38" s="114">
        <f t="shared" si="4"/>
        <v>0</v>
      </c>
      <c r="L38" s="130">
        <f t="shared" si="5"/>
        <v>0</v>
      </c>
      <c r="M38" s="130">
        <f t="shared" si="12"/>
        <v>0</v>
      </c>
      <c r="T38" s="136"/>
    </row>
    <row r="39" spans="1:20" ht="27.75" customHeight="1">
      <c r="A39" s="131"/>
      <c r="B39" s="131">
        <f t="shared" si="8"/>
        <v>0</v>
      </c>
      <c r="C39" s="131">
        <f t="shared" si="8"/>
        <v>0</v>
      </c>
      <c r="D39" s="131">
        <f t="shared" si="8"/>
        <v>0</v>
      </c>
      <c r="E39" s="114">
        <f t="shared" si="9"/>
        <v>0</v>
      </c>
      <c r="F39" s="129"/>
      <c r="G39" s="129"/>
      <c r="H39" s="129"/>
      <c r="I39" s="114">
        <f t="shared" si="10"/>
        <v>0</v>
      </c>
      <c r="J39" s="114">
        <f t="shared" si="11"/>
        <v>0</v>
      </c>
      <c r="K39" s="114">
        <f t="shared" si="4"/>
        <v>0</v>
      </c>
      <c r="L39" s="130">
        <f t="shared" si="5"/>
        <v>0</v>
      </c>
      <c r="M39" s="130">
        <f t="shared" si="12"/>
        <v>0</v>
      </c>
      <c r="T39" s="136"/>
    </row>
    <row r="40" spans="1:20" ht="27.75" customHeight="1">
      <c r="A40" s="131"/>
      <c r="B40" s="131">
        <f t="shared" si="8"/>
        <v>0</v>
      </c>
      <c r="C40" s="131">
        <f t="shared" si="8"/>
        <v>0</v>
      </c>
      <c r="D40" s="131">
        <f t="shared" si="8"/>
        <v>0</v>
      </c>
      <c r="E40" s="114">
        <f t="shared" si="9"/>
        <v>0</v>
      </c>
      <c r="F40" s="129"/>
      <c r="G40" s="129"/>
      <c r="H40" s="129"/>
      <c r="I40" s="114">
        <f t="shared" si="10"/>
        <v>0</v>
      </c>
      <c r="J40" s="114">
        <f t="shared" si="11"/>
        <v>0</v>
      </c>
      <c r="K40" s="114">
        <f t="shared" si="4"/>
        <v>0</v>
      </c>
      <c r="L40" s="130">
        <f t="shared" si="5"/>
        <v>0</v>
      </c>
      <c r="M40" s="130">
        <f t="shared" si="12"/>
        <v>0</v>
      </c>
      <c r="T40" s="136"/>
    </row>
    <row r="41" spans="1:20" ht="27.75" customHeight="1">
      <c r="A41" s="131"/>
      <c r="B41" s="131">
        <f t="shared" si="8"/>
        <v>0</v>
      </c>
      <c r="C41" s="131">
        <f t="shared" si="8"/>
        <v>0</v>
      </c>
      <c r="D41" s="131">
        <f t="shared" si="8"/>
        <v>0</v>
      </c>
      <c r="E41" s="114">
        <f t="shared" si="9"/>
        <v>0</v>
      </c>
      <c r="F41" s="129"/>
      <c r="G41" s="129"/>
      <c r="H41" s="129"/>
      <c r="I41" s="114">
        <f t="shared" si="10"/>
        <v>0</v>
      </c>
      <c r="J41" s="114">
        <f t="shared" si="11"/>
        <v>0</v>
      </c>
      <c r="K41" s="114">
        <f t="shared" si="4"/>
        <v>0</v>
      </c>
      <c r="L41" s="130">
        <f t="shared" si="5"/>
        <v>0</v>
      </c>
      <c r="M41" s="130">
        <f t="shared" si="12"/>
        <v>0</v>
      </c>
      <c r="T41" s="136"/>
    </row>
    <row r="42" spans="1:20" ht="27.75" customHeight="1">
      <c r="A42" s="131"/>
      <c r="B42" s="131">
        <f t="shared" si="8"/>
        <v>0</v>
      </c>
      <c r="C42" s="131">
        <f t="shared" si="8"/>
        <v>0</v>
      </c>
      <c r="D42" s="131">
        <f t="shared" si="8"/>
        <v>0</v>
      </c>
      <c r="E42" s="114">
        <f t="shared" si="9"/>
        <v>0</v>
      </c>
      <c r="F42" s="129"/>
      <c r="G42" s="129"/>
      <c r="H42" s="129"/>
      <c r="I42" s="114">
        <f t="shared" si="10"/>
        <v>0</v>
      </c>
      <c r="J42" s="114">
        <f t="shared" si="11"/>
        <v>0</v>
      </c>
      <c r="K42" s="114">
        <f t="shared" si="4"/>
        <v>0</v>
      </c>
      <c r="L42" s="130">
        <f t="shared" si="5"/>
        <v>0</v>
      </c>
      <c r="M42" s="130">
        <f t="shared" si="12"/>
        <v>0</v>
      </c>
      <c r="T42" s="136"/>
    </row>
    <row r="43" spans="1:20" ht="27.75" customHeight="1">
      <c r="A43" s="131"/>
      <c r="B43" s="131">
        <f t="shared" si="8"/>
        <v>0</v>
      </c>
      <c r="C43" s="131">
        <f t="shared" si="8"/>
        <v>0</v>
      </c>
      <c r="D43" s="131">
        <f t="shared" si="8"/>
        <v>0</v>
      </c>
      <c r="E43" s="114">
        <f t="shared" si="9"/>
        <v>0</v>
      </c>
      <c r="F43" s="129"/>
      <c r="G43" s="129"/>
      <c r="H43" s="129"/>
      <c r="I43" s="114">
        <f t="shared" si="10"/>
        <v>0</v>
      </c>
      <c r="J43" s="114">
        <f t="shared" si="11"/>
        <v>0</v>
      </c>
      <c r="K43" s="114">
        <f t="shared" si="4"/>
        <v>0</v>
      </c>
      <c r="L43" s="130">
        <f t="shared" si="5"/>
        <v>0</v>
      </c>
      <c r="M43" s="130">
        <f t="shared" si="12"/>
        <v>0</v>
      </c>
      <c r="T43" s="136"/>
    </row>
    <row r="44" spans="1:20" ht="27.75" customHeight="1">
      <c r="A44" s="131"/>
      <c r="B44" s="131">
        <f t="shared" si="8"/>
        <v>0</v>
      </c>
      <c r="C44" s="131">
        <f t="shared" si="8"/>
        <v>0</v>
      </c>
      <c r="D44" s="131">
        <f t="shared" si="8"/>
        <v>0</v>
      </c>
      <c r="E44" s="114">
        <f t="shared" si="9"/>
        <v>0</v>
      </c>
      <c r="F44" s="129"/>
      <c r="G44" s="129"/>
      <c r="H44" s="129"/>
      <c r="I44" s="114">
        <f t="shared" si="10"/>
        <v>0</v>
      </c>
      <c r="J44" s="114">
        <f t="shared" si="11"/>
        <v>0</v>
      </c>
      <c r="K44" s="114">
        <f t="shared" si="4"/>
        <v>0</v>
      </c>
      <c r="L44" s="130">
        <f t="shared" si="5"/>
        <v>0</v>
      </c>
      <c r="M44" s="130">
        <f t="shared" si="12"/>
        <v>0</v>
      </c>
      <c r="T44" s="136"/>
    </row>
    <row r="45" spans="1:20" ht="27.75" customHeight="1">
      <c r="A45" s="131"/>
      <c r="B45" s="131">
        <f t="shared" si="8"/>
        <v>0</v>
      </c>
      <c r="C45" s="131">
        <f t="shared" si="8"/>
        <v>0</v>
      </c>
      <c r="D45" s="131">
        <f t="shared" si="8"/>
        <v>0</v>
      </c>
      <c r="E45" s="114">
        <f t="shared" si="9"/>
        <v>0</v>
      </c>
      <c r="F45" s="129"/>
      <c r="G45" s="129"/>
      <c r="H45" s="129"/>
      <c r="I45" s="114">
        <f t="shared" si="10"/>
        <v>0</v>
      </c>
      <c r="J45" s="114">
        <f t="shared" si="11"/>
        <v>0</v>
      </c>
      <c r="K45" s="114">
        <f t="shared" si="4"/>
        <v>0</v>
      </c>
      <c r="L45" s="130">
        <f t="shared" si="5"/>
        <v>0</v>
      </c>
      <c r="M45" s="130">
        <f t="shared" si="12"/>
        <v>0</v>
      </c>
      <c r="T45" s="136"/>
    </row>
    <row r="46" spans="1:20" ht="27.75" customHeight="1">
      <c r="A46" s="131"/>
      <c r="B46" s="131">
        <f t="shared" si="8"/>
        <v>0</v>
      </c>
      <c r="C46" s="131">
        <f t="shared" si="8"/>
        <v>0</v>
      </c>
      <c r="D46" s="131">
        <f t="shared" si="8"/>
        <v>0</v>
      </c>
      <c r="E46" s="114">
        <f t="shared" si="9"/>
        <v>0</v>
      </c>
      <c r="F46" s="129"/>
      <c r="G46" s="129"/>
      <c r="H46" s="129"/>
      <c r="I46" s="114">
        <f t="shared" si="10"/>
        <v>0</v>
      </c>
      <c r="J46" s="114">
        <f t="shared" si="11"/>
        <v>0</v>
      </c>
      <c r="K46" s="114">
        <f t="shared" si="4"/>
        <v>0</v>
      </c>
      <c r="L46" s="130">
        <f t="shared" si="5"/>
        <v>0</v>
      </c>
      <c r="M46" s="130">
        <f t="shared" si="12"/>
        <v>0</v>
      </c>
      <c r="T46" s="136"/>
    </row>
    <row r="47" spans="1:20" ht="27.75" customHeight="1">
      <c r="A47" s="131"/>
      <c r="B47" s="131">
        <f t="shared" si="8"/>
        <v>0</v>
      </c>
      <c r="C47" s="131">
        <f t="shared" si="8"/>
        <v>0</v>
      </c>
      <c r="D47" s="131">
        <f t="shared" si="8"/>
        <v>0</v>
      </c>
      <c r="E47" s="114">
        <f t="shared" si="9"/>
        <v>0</v>
      </c>
      <c r="F47" s="129"/>
      <c r="G47" s="129"/>
      <c r="H47" s="129"/>
      <c r="I47" s="114">
        <f t="shared" si="10"/>
        <v>0</v>
      </c>
      <c r="J47" s="114">
        <f t="shared" si="11"/>
        <v>0</v>
      </c>
      <c r="K47" s="114">
        <f t="shared" si="4"/>
        <v>0</v>
      </c>
      <c r="L47" s="130">
        <f t="shared" si="5"/>
        <v>0</v>
      </c>
      <c r="M47" s="130">
        <f t="shared" si="12"/>
        <v>0</v>
      </c>
      <c r="T47" s="136"/>
    </row>
    <row r="48" spans="1:20" ht="27.75" customHeight="1">
      <c r="A48" s="131"/>
      <c r="B48" s="131">
        <f t="shared" si="8"/>
        <v>0</v>
      </c>
      <c r="C48" s="131">
        <f t="shared" si="8"/>
        <v>0</v>
      </c>
      <c r="D48" s="131">
        <f t="shared" si="8"/>
        <v>0</v>
      </c>
      <c r="E48" s="114">
        <f t="shared" si="9"/>
        <v>0</v>
      </c>
      <c r="F48" s="129"/>
      <c r="G48" s="129"/>
      <c r="H48" s="129"/>
      <c r="I48" s="114">
        <f t="shared" si="10"/>
        <v>0</v>
      </c>
      <c r="J48" s="114">
        <f t="shared" si="11"/>
        <v>0</v>
      </c>
      <c r="K48" s="114">
        <f t="shared" si="4"/>
        <v>0</v>
      </c>
      <c r="L48" s="130">
        <f t="shared" si="5"/>
        <v>0</v>
      </c>
      <c r="M48" s="130">
        <f t="shared" si="12"/>
        <v>0</v>
      </c>
      <c r="T48" s="136"/>
    </row>
    <row r="49" spans="1:20" ht="27.75" customHeight="1">
      <c r="A49" s="131"/>
      <c r="B49" s="131">
        <f t="shared" si="8"/>
        <v>0</v>
      </c>
      <c r="C49" s="131">
        <f t="shared" si="8"/>
        <v>0</v>
      </c>
      <c r="D49" s="131">
        <f t="shared" si="8"/>
        <v>0</v>
      </c>
      <c r="E49" s="114">
        <f t="shared" si="9"/>
        <v>0</v>
      </c>
      <c r="F49" s="129"/>
      <c r="G49" s="129"/>
      <c r="H49" s="129"/>
      <c r="I49" s="114">
        <f t="shared" si="10"/>
        <v>0</v>
      </c>
      <c r="J49" s="114">
        <f t="shared" si="11"/>
        <v>0</v>
      </c>
      <c r="K49" s="114">
        <f t="shared" si="4"/>
        <v>0</v>
      </c>
      <c r="L49" s="130">
        <f t="shared" si="5"/>
        <v>0</v>
      </c>
      <c r="M49" s="130">
        <f t="shared" si="12"/>
        <v>0</v>
      </c>
      <c r="T49" s="136"/>
    </row>
    <row r="50" spans="1:20" ht="27.75" customHeight="1">
      <c r="A50" s="131"/>
      <c r="B50" s="131">
        <f t="shared" si="8"/>
        <v>0</v>
      </c>
      <c r="C50" s="131">
        <f t="shared" si="8"/>
        <v>0</v>
      </c>
      <c r="D50" s="131">
        <f t="shared" si="8"/>
        <v>0</v>
      </c>
      <c r="E50" s="114">
        <f t="shared" si="9"/>
        <v>0</v>
      </c>
      <c r="F50" s="129"/>
      <c r="G50" s="129"/>
      <c r="H50" s="129"/>
      <c r="I50" s="114">
        <f t="shared" si="10"/>
        <v>0</v>
      </c>
      <c r="J50" s="114">
        <f t="shared" si="11"/>
        <v>0</v>
      </c>
      <c r="K50" s="114">
        <f t="shared" si="4"/>
        <v>0</v>
      </c>
      <c r="L50" s="130">
        <f t="shared" si="5"/>
        <v>0</v>
      </c>
      <c r="M50" s="130">
        <f t="shared" si="12"/>
        <v>0</v>
      </c>
      <c r="T50" s="136"/>
    </row>
    <row r="51" spans="1:20" ht="27.75" customHeight="1">
      <c r="A51" s="131"/>
      <c r="B51" s="131">
        <f t="shared" si="8"/>
        <v>0</v>
      </c>
      <c r="C51" s="131">
        <f t="shared" si="8"/>
        <v>0</v>
      </c>
      <c r="D51" s="131">
        <f t="shared" si="8"/>
        <v>0</v>
      </c>
      <c r="E51" s="114">
        <f t="shared" si="9"/>
        <v>0</v>
      </c>
      <c r="F51" s="129"/>
      <c r="G51" s="129"/>
      <c r="H51" s="129"/>
      <c r="I51" s="114">
        <f t="shared" si="10"/>
        <v>0</v>
      </c>
      <c r="J51" s="114">
        <f t="shared" si="11"/>
        <v>0</v>
      </c>
      <c r="K51" s="114">
        <f t="shared" si="4"/>
        <v>0</v>
      </c>
      <c r="L51" s="130">
        <f t="shared" si="5"/>
        <v>0</v>
      </c>
      <c r="M51" s="130">
        <f t="shared" si="12"/>
        <v>0</v>
      </c>
      <c r="T51" s="136"/>
    </row>
    <row r="52" spans="1:20" ht="27.75" customHeight="1">
      <c r="A52" s="131"/>
      <c r="B52" s="131">
        <f t="shared" si="8"/>
        <v>0</v>
      </c>
      <c r="C52" s="131">
        <f t="shared" si="8"/>
        <v>0</v>
      </c>
      <c r="D52" s="131">
        <f t="shared" si="8"/>
        <v>0</v>
      </c>
      <c r="E52" s="114">
        <f t="shared" si="9"/>
        <v>0</v>
      </c>
      <c r="F52" s="129"/>
      <c r="G52" s="129"/>
      <c r="H52" s="129"/>
      <c r="I52" s="114">
        <f t="shared" si="10"/>
        <v>0</v>
      </c>
      <c r="J52" s="114">
        <f t="shared" si="11"/>
        <v>0</v>
      </c>
      <c r="K52" s="114">
        <f t="shared" si="4"/>
        <v>0</v>
      </c>
      <c r="L52" s="130">
        <f t="shared" si="5"/>
        <v>0</v>
      </c>
      <c r="M52" s="130">
        <f t="shared" si="12"/>
        <v>0</v>
      </c>
      <c r="T52" s="136"/>
    </row>
    <row r="53" spans="1:20" ht="27.75" customHeight="1">
      <c r="A53" s="131"/>
      <c r="B53" s="131">
        <f t="shared" si="8"/>
        <v>0</v>
      </c>
      <c r="C53" s="131">
        <f t="shared" si="8"/>
        <v>0</v>
      </c>
      <c r="D53" s="131">
        <f t="shared" si="8"/>
        <v>0</v>
      </c>
      <c r="E53" s="114">
        <f t="shared" si="9"/>
        <v>0</v>
      </c>
      <c r="F53" s="129"/>
      <c r="G53" s="129"/>
      <c r="H53" s="129"/>
      <c r="I53" s="114">
        <f t="shared" si="10"/>
        <v>0</v>
      </c>
      <c r="J53" s="114">
        <f t="shared" si="11"/>
        <v>0</v>
      </c>
      <c r="K53" s="114">
        <f t="shared" si="4"/>
        <v>0</v>
      </c>
      <c r="L53" s="130">
        <f t="shared" si="5"/>
        <v>0</v>
      </c>
      <c r="M53" s="130">
        <f t="shared" si="12"/>
        <v>0</v>
      </c>
      <c r="T53" s="136"/>
    </row>
    <row r="54" spans="1:20" ht="27.75" customHeight="1">
      <c r="A54" s="131"/>
      <c r="B54" s="131">
        <f t="shared" si="8"/>
        <v>0</v>
      </c>
      <c r="C54" s="131">
        <f t="shared" si="8"/>
        <v>0</v>
      </c>
      <c r="D54" s="131">
        <f t="shared" si="8"/>
        <v>0</v>
      </c>
      <c r="E54" s="114">
        <f t="shared" si="9"/>
        <v>0</v>
      </c>
      <c r="F54" s="129"/>
      <c r="G54" s="129"/>
      <c r="H54" s="129"/>
      <c r="I54" s="114">
        <f t="shared" si="10"/>
        <v>0</v>
      </c>
      <c r="J54" s="114">
        <f t="shared" si="11"/>
        <v>0</v>
      </c>
      <c r="K54" s="114">
        <f t="shared" si="4"/>
        <v>0</v>
      </c>
      <c r="L54" s="130">
        <f t="shared" si="5"/>
        <v>0</v>
      </c>
      <c r="M54" s="130">
        <f t="shared" si="12"/>
        <v>0</v>
      </c>
      <c r="T54" s="136"/>
    </row>
    <row r="55" spans="1:20" ht="27.75" customHeight="1">
      <c r="A55" s="131"/>
      <c r="B55" s="131">
        <f t="shared" si="8"/>
        <v>0</v>
      </c>
      <c r="C55" s="131">
        <f t="shared" si="8"/>
        <v>0</v>
      </c>
      <c r="D55" s="131">
        <f t="shared" si="8"/>
        <v>0</v>
      </c>
      <c r="E55" s="114">
        <f t="shared" si="9"/>
        <v>0</v>
      </c>
      <c r="F55" s="129"/>
      <c r="G55" s="129"/>
      <c r="H55" s="129"/>
      <c r="I55" s="114">
        <f t="shared" si="10"/>
        <v>0</v>
      </c>
      <c r="J55" s="114">
        <f t="shared" si="11"/>
        <v>0</v>
      </c>
      <c r="K55" s="114">
        <f t="shared" si="4"/>
        <v>0</v>
      </c>
      <c r="L55" s="130">
        <f t="shared" si="5"/>
        <v>0</v>
      </c>
      <c r="M55" s="130">
        <f t="shared" si="12"/>
        <v>0</v>
      </c>
      <c r="T55" s="136"/>
    </row>
    <row r="56" spans="1:20" ht="27.75" customHeight="1">
      <c r="A56" s="131"/>
      <c r="B56" s="131">
        <f t="shared" si="8"/>
        <v>0</v>
      </c>
      <c r="C56" s="131">
        <f t="shared" si="8"/>
        <v>0</v>
      </c>
      <c r="D56" s="131">
        <f t="shared" si="8"/>
        <v>0</v>
      </c>
      <c r="E56" s="114">
        <f t="shared" si="9"/>
        <v>0</v>
      </c>
      <c r="F56" s="129"/>
      <c r="G56" s="129"/>
      <c r="H56" s="129"/>
      <c r="I56" s="114">
        <f t="shared" si="10"/>
        <v>0</v>
      </c>
      <c r="J56" s="114">
        <f t="shared" si="11"/>
        <v>0</v>
      </c>
      <c r="K56" s="114">
        <f t="shared" si="4"/>
        <v>0</v>
      </c>
      <c r="L56" s="130">
        <f t="shared" si="5"/>
        <v>0</v>
      </c>
      <c r="M56" s="130">
        <f t="shared" si="12"/>
        <v>0</v>
      </c>
      <c r="T56" s="136"/>
    </row>
    <row r="57" spans="1:20" ht="27.75" customHeight="1">
      <c r="A57" s="131"/>
      <c r="B57" s="131">
        <f t="shared" si="8"/>
        <v>0</v>
      </c>
      <c r="C57" s="131">
        <f t="shared" si="8"/>
        <v>0</v>
      </c>
      <c r="D57" s="131">
        <f t="shared" si="8"/>
        <v>0</v>
      </c>
      <c r="E57" s="114">
        <f t="shared" si="9"/>
        <v>0</v>
      </c>
      <c r="F57" s="129"/>
      <c r="G57" s="129"/>
      <c r="H57" s="129"/>
      <c r="I57" s="114">
        <f t="shared" si="10"/>
        <v>0</v>
      </c>
      <c r="J57" s="114">
        <f t="shared" si="11"/>
        <v>0</v>
      </c>
      <c r="K57" s="114">
        <f t="shared" si="4"/>
        <v>0</v>
      </c>
      <c r="L57" s="130">
        <f t="shared" si="5"/>
        <v>0</v>
      </c>
      <c r="M57" s="130">
        <f t="shared" si="12"/>
        <v>0</v>
      </c>
      <c r="T57" s="136"/>
    </row>
    <row r="58" spans="1:20" ht="27.75" customHeight="1">
      <c r="A58" s="131"/>
      <c r="B58" s="131">
        <f t="shared" si="8"/>
        <v>0</v>
      </c>
      <c r="C58" s="131">
        <f t="shared" si="8"/>
        <v>0</v>
      </c>
      <c r="D58" s="131">
        <f t="shared" si="8"/>
        <v>0</v>
      </c>
      <c r="E58" s="114">
        <f t="shared" si="9"/>
        <v>0</v>
      </c>
      <c r="F58" s="129"/>
      <c r="G58" s="129"/>
      <c r="H58" s="129"/>
      <c r="I58" s="114">
        <f t="shared" si="10"/>
        <v>0</v>
      </c>
      <c r="J58" s="114">
        <f t="shared" si="11"/>
        <v>0</v>
      </c>
      <c r="K58" s="114">
        <f t="shared" si="4"/>
        <v>0</v>
      </c>
      <c r="L58" s="130">
        <f t="shared" si="5"/>
        <v>0</v>
      </c>
      <c r="M58" s="130">
        <f t="shared" si="12"/>
        <v>0</v>
      </c>
      <c r="T58" s="136"/>
    </row>
    <row r="59" spans="1:20" ht="27.75" customHeight="1">
      <c r="A59" s="131"/>
      <c r="B59" s="131">
        <f t="shared" si="8"/>
        <v>0</v>
      </c>
      <c r="C59" s="131">
        <f t="shared" si="8"/>
        <v>0</v>
      </c>
      <c r="D59" s="131">
        <f t="shared" si="8"/>
        <v>0</v>
      </c>
      <c r="E59" s="114">
        <f t="shared" si="9"/>
        <v>0</v>
      </c>
      <c r="F59" s="129"/>
      <c r="G59" s="129"/>
      <c r="H59" s="129"/>
      <c r="I59" s="114">
        <f t="shared" si="10"/>
        <v>0</v>
      </c>
      <c r="J59" s="114">
        <f t="shared" si="11"/>
        <v>0</v>
      </c>
      <c r="K59" s="114">
        <f t="shared" si="4"/>
        <v>0</v>
      </c>
      <c r="L59" s="130">
        <f t="shared" si="5"/>
        <v>0</v>
      </c>
      <c r="M59" s="130">
        <f t="shared" si="12"/>
        <v>0</v>
      </c>
      <c r="T59" s="136"/>
    </row>
    <row r="60" spans="1:20" ht="27.75" customHeight="1">
      <c r="A60" s="131"/>
      <c r="B60" s="131">
        <f t="shared" si="8"/>
        <v>0</v>
      </c>
      <c r="C60" s="131">
        <f t="shared" si="8"/>
        <v>0</v>
      </c>
      <c r="D60" s="131">
        <f t="shared" si="8"/>
        <v>0</v>
      </c>
      <c r="E60" s="114">
        <f t="shared" si="9"/>
        <v>0</v>
      </c>
      <c r="F60" s="129"/>
      <c r="G60" s="129"/>
      <c r="H60" s="129"/>
      <c r="I60" s="114">
        <f t="shared" si="10"/>
        <v>0</v>
      </c>
      <c r="J60" s="114">
        <f t="shared" si="11"/>
        <v>0</v>
      </c>
      <c r="K60" s="114">
        <f t="shared" si="4"/>
        <v>0</v>
      </c>
      <c r="L60" s="130">
        <f t="shared" si="5"/>
        <v>0</v>
      </c>
      <c r="M60" s="130">
        <f t="shared" si="12"/>
        <v>0</v>
      </c>
      <c r="T60" s="136"/>
    </row>
    <row r="61" spans="1:20" ht="27.75" customHeight="1">
      <c r="A61" s="131"/>
      <c r="B61" s="131">
        <f t="shared" si="8"/>
        <v>0</v>
      </c>
      <c r="C61" s="131">
        <f t="shared" si="8"/>
        <v>0</v>
      </c>
      <c r="D61" s="131">
        <f t="shared" si="8"/>
        <v>0</v>
      </c>
      <c r="E61" s="114">
        <f t="shared" si="9"/>
        <v>0</v>
      </c>
      <c r="F61" s="129"/>
      <c r="G61" s="129"/>
      <c r="H61" s="129"/>
      <c r="I61" s="114">
        <f t="shared" si="10"/>
        <v>0</v>
      </c>
      <c r="J61" s="114">
        <f t="shared" si="11"/>
        <v>0</v>
      </c>
      <c r="K61" s="114">
        <f t="shared" si="4"/>
        <v>0</v>
      </c>
      <c r="L61" s="130">
        <f t="shared" si="5"/>
        <v>0</v>
      </c>
      <c r="M61" s="130">
        <f t="shared" si="12"/>
        <v>0</v>
      </c>
      <c r="T61" s="136"/>
    </row>
    <row r="62" spans="1:20" ht="27.75" customHeight="1">
      <c r="A62" s="131"/>
      <c r="B62" s="131">
        <f t="shared" si="8"/>
        <v>0</v>
      </c>
      <c r="C62" s="131">
        <f t="shared" si="8"/>
        <v>0</v>
      </c>
      <c r="D62" s="131">
        <f t="shared" si="8"/>
        <v>0</v>
      </c>
      <c r="E62" s="114">
        <f t="shared" si="9"/>
        <v>0</v>
      </c>
      <c r="F62" s="129"/>
      <c r="G62" s="129"/>
      <c r="H62" s="129"/>
      <c r="I62" s="114">
        <f t="shared" si="10"/>
        <v>0</v>
      </c>
      <c r="J62" s="114">
        <f t="shared" si="11"/>
        <v>0</v>
      </c>
      <c r="K62" s="114">
        <f t="shared" si="4"/>
        <v>0</v>
      </c>
      <c r="L62" s="130">
        <f t="shared" si="5"/>
        <v>0</v>
      </c>
      <c r="M62" s="130">
        <f t="shared" si="12"/>
        <v>0</v>
      </c>
      <c r="T62" s="136"/>
    </row>
    <row r="63" spans="1:20" ht="27.75" customHeight="1">
      <c r="A63" s="131"/>
      <c r="B63" s="131">
        <f t="shared" si="8"/>
        <v>0</v>
      </c>
      <c r="C63" s="131">
        <f t="shared" si="8"/>
        <v>0</v>
      </c>
      <c r="D63" s="131">
        <f t="shared" si="8"/>
        <v>0</v>
      </c>
      <c r="E63" s="114">
        <f t="shared" si="9"/>
        <v>0</v>
      </c>
      <c r="F63" s="129"/>
      <c r="G63" s="129"/>
      <c r="H63" s="129"/>
      <c r="I63" s="114">
        <f t="shared" si="10"/>
        <v>0</v>
      </c>
      <c r="J63" s="114">
        <f t="shared" si="11"/>
        <v>0</v>
      </c>
      <c r="K63" s="114">
        <f t="shared" si="4"/>
        <v>0</v>
      </c>
      <c r="L63" s="130">
        <f t="shared" si="5"/>
        <v>0</v>
      </c>
      <c r="M63" s="130">
        <f t="shared" si="12"/>
        <v>0</v>
      </c>
      <c r="T63" s="136"/>
    </row>
    <row r="64" spans="1:20" ht="27.75" customHeight="1">
      <c r="A64" s="131"/>
      <c r="B64" s="131">
        <f t="shared" si="8"/>
        <v>0</v>
      </c>
      <c r="C64" s="131">
        <f t="shared" si="8"/>
        <v>0</v>
      </c>
      <c r="D64" s="131">
        <f t="shared" si="8"/>
        <v>0</v>
      </c>
      <c r="E64" s="114">
        <f t="shared" si="9"/>
        <v>0</v>
      </c>
      <c r="F64" s="129"/>
      <c r="G64" s="129"/>
      <c r="H64" s="129"/>
      <c r="I64" s="114">
        <f t="shared" si="10"/>
        <v>0</v>
      </c>
      <c r="J64" s="114">
        <f t="shared" si="11"/>
        <v>0</v>
      </c>
      <c r="K64" s="114">
        <f t="shared" si="4"/>
        <v>0</v>
      </c>
      <c r="L64" s="130">
        <f t="shared" si="5"/>
        <v>0</v>
      </c>
      <c r="M64" s="130">
        <f t="shared" si="12"/>
        <v>0</v>
      </c>
      <c r="T64" s="136"/>
    </row>
    <row r="65" spans="1:20" ht="27.75" customHeight="1">
      <c r="A65" s="131"/>
      <c r="B65" s="131">
        <f t="shared" si="8"/>
        <v>0</v>
      </c>
      <c r="C65" s="131">
        <f t="shared" si="8"/>
        <v>0</v>
      </c>
      <c r="D65" s="131">
        <f t="shared" si="8"/>
        <v>0</v>
      </c>
      <c r="E65" s="114">
        <f t="shared" si="9"/>
        <v>0</v>
      </c>
      <c r="F65" s="129"/>
      <c r="G65" s="129"/>
      <c r="H65" s="129"/>
      <c r="I65" s="114">
        <f t="shared" si="10"/>
        <v>0</v>
      </c>
      <c r="J65" s="114">
        <f t="shared" si="11"/>
        <v>0</v>
      </c>
      <c r="K65" s="114">
        <f t="shared" si="4"/>
        <v>0</v>
      </c>
      <c r="L65" s="130">
        <f t="shared" si="5"/>
        <v>0</v>
      </c>
      <c r="M65" s="130">
        <f t="shared" si="12"/>
        <v>0</v>
      </c>
      <c r="T65" s="136"/>
    </row>
    <row r="66" spans="1:20" ht="27.75" customHeight="1">
      <c r="A66" s="131"/>
      <c r="B66" s="131">
        <f t="shared" si="8"/>
        <v>0</v>
      </c>
      <c r="C66" s="131">
        <f t="shared" si="8"/>
        <v>0</v>
      </c>
      <c r="D66" s="131">
        <f t="shared" si="8"/>
        <v>0</v>
      </c>
      <c r="E66" s="114">
        <f t="shared" si="9"/>
        <v>0</v>
      </c>
      <c r="F66" s="129"/>
      <c r="G66" s="129"/>
      <c r="H66" s="129"/>
      <c r="I66" s="114">
        <f t="shared" si="10"/>
        <v>0</v>
      </c>
      <c r="J66" s="114">
        <f t="shared" si="11"/>
        <v>0</v>
      </c>
      <c r="K66" s="114">
        <f t="shared" si="4"/>
        <v>0</v>
      </c>
      <c r="L66" s="130">
        <f t="shared" si="5"/>
        <v>0</v>
      </c>
      <c r="M66" s="130">
        <f t="shared" si="12"/>
        <v>0</v>
      </c>
      <c r="T66" s="136"/>
    </row>
    <row r="67" spans="1:20" ht="27.75" customHeight="1">
      <c r="A67" s="131"/>
      <c r="B67" s="131">
        <f t="shared" si="8"/>
        <v>0</v>
      </c>
      <c r="C67" s="131">
        <f t="shared" si="8"/>
        <v>0</v>
      </c>
      <c r="D67" s="131">
        <f t="shared" si="8"/>
        <v>0</v>
      </c>
      <c r="E67" s="114">
        <f t="shared" si="9"/>
        <v>0</v>
      </c>
      <c r="F67" s="129"/>
      <c r="G67" s="129"/>
      <c r="H67" s="129"/>
      <c r="I67" s="114">
        <f t="shared" si="10"/>
        <v>0</v>
      </c>
      <c r="J67" s="114">
        <f t="shared" si="11"/>
        <v>0</v>
      </c>
      <c r="K67" s="114">
        <f t="shared" si="4"/>
        <v>0</v>
      </c>
      <c r="L67" s="130">
        <f t="shared" si="5"/>
        <v>0</v>
      </c>
      <c r="M67" s="130">
        <f t="shared" si="12"/>
        <v>0</v>
      </c>
      <c r="T67" s="136"/>
    </row>
    <row r="68" spans="1:20" ht="27.75" customHeight="1">
      <c r="A68" s="131"/>
      <c r="B68" s="131">
        <f t="shared" si="8"/>
        <v>0</v>
      </c>
      <c r="C68" s="131">
        <f t="shared" si="8"/>
        <v>0</v>
      </c>
      <c r="D68" s="131">
        <f t="shared" si="8"/>
        <v>0</v>
      </c>
      <c r="E68" s="114">
        <f t="shared" si="9"/>
        <v>0</v>
      </c>
      <c r="F68" s="129"/>
      <c r="G68" s="129"/>
      <c r="H68" s="129"/>
      <c r="I68" s="114">
        <f t="shared" si="10"/>
        <v>0</v>
      </c>
      <c r="J68" s="114">
        <f t="shared" si="11"/>
        <v>0</v>
      </c>
      <c r="K68" s="114">
        <f t="shared" si="4"/>
        <v>0</v>
      </c>
      <c r="L68" s="130">
        <f t="shared" si="5"/>
        <v>0</v>
      </c>
      <c r="M68" s="130">
        <f t="shared" si="12"/>
        <v>0</v>
      </c>
      <c r="T68" s="136"/>
    </row>
    <row r="69" spans="1:20" ht="27.75" customHeight="1">
      <c r="A69" s="131"/>
      <c r="B69" s="131">
        <f t="shared" si="8"/>
        <v>0</v>
      </c>
      <c r="C69" s="131">
        <f t="shared" si="8"/>
        <v>0</v>
      </c>
      <c r="D69" s="131">
        <f t="shared" si="8"/>
        <v>0</v>
      </c>
      <c r="E69" s="114">
        <f t="shared" si="9"/>
        <v>0</v>
      </c>
      <c r="F69" s="129"/>
      <c r="G69" s="129"/>
      <c r="H69" s="129"/>
      <c r="I69" s="114">
        <f t="shared" si="10"/>
        <v>0</v>
      </c>
      <c r="J69" s="114">
        <f t="shared" si="11"/>
        <v>0</v>
      </c>
      <c r="K69" s="114">
        <f t="shared" si="4"/>
        <v>0</v>
      </c>
      <c r="L69" s="130">
        <f t="shared" si="5"/>
        <v>0</v>
      </c>
      <c r="M69" s="130">
        <f t="shared" si="12"/>
        <v>0</v>
      </c>
      <c r="T69" s="136"/>
    </row>
    <row r="70" spans="1:20" ht="27.75" customHeight="1">
      <c r="A70" s="131"/>
      <c r="B70" s="131">
        <f t="shared" si="8"/>
        <v>0</v>
      </c>
      <c r="C70" s="131">
        <f t="shared" si="8"/>
        <v>0</v>
      </c>
      <c r="D70" s="131">
        <f t="shared" si="8"/>
        <v>0</v>
      </c>
      <c r="E70" s="114">
        <f t="shared" si="9"/>
        <v>0</v>
      </c>
      <c r="F70" s="129"/>
      <c r="G70" s="129"/>
      <c r="H70" s="129"/>
      <c r="I70" s="114">
        <f t="shared" si="10"/>
        <v>0</v>
      </c>
      <c r="J70" s="114">
        <f t="shared" si="11"/>
        <v>0</v>
      </c>
      <c r="K70" s="114">
        <f t="shared" si="4"/>
        <v>0</v>
      </c>
      <c r="L70" s="130">
        <f t="shared" si="5"/>
        <v>0</v>
      </c>
      <c r="M70" s="130">
        <f t="shared" si="12"/>
        <v>0</v>
      </c>
      <c r="T70" s="136"/>
    </row>
    <row r="71" spans="1:20" ht="27.75" customHeight="1">
      <c r="A71" s="131"/>
      <c r="B71" s="131">
        <f t="shared" si="8"/>
        <v>0</v>
      </c>
      <c r="C71" s="131">
        <f t="shared" si="8"/>
        <v>0</v>
      </c>
      <c r="D71" s="131">
        <f t="shared" si="8"/>
        <v>0</v>
      </c>
      <c r="E71" s="114">
        <f t="shared" si="9"/>
        <v>0</v>
      </c>
      <c r="F71" s="129"/>
      <c r="G71" s="129"/>
      <c r="H71" s="129"/>
      <c r="I71" s="114">
        <f t="shared" si="10"/>
        <v>0</v>
      </c>
      <c r="J71" s="114">
        <f t="shared" si="11"/>
        <v>0</v>
      </c>
      <c r="K71" s="114">
        <f t="shared" si="4"/>
        <v>0</v>
      </c>
      <c r="L71" s="130">
        <f t="shared" si="5"/>
        <v>0</v>
      </c>
      <c r="M71" s="130">
        <f t="shared" si="12"/>
        <v>0</v>
      </c>
      <c r="T71" s="136"/>
    </row>
    <row r="72" spans="1:20" ht="27.75" customHeight="1">
      <c r="A72" s="131"/>
      <c r="B72" s="131">
        <f t="shared" si="8"/>
        <v>0</v>
      </c>
      <c r="C72" s="131">
        <f t="shared" si="8"/>
        <v>0</v>
      </c>
      <c r="D72" s="131">
        <f t="shared" si="8"/>
        <v>0</v>
      </c>
      <c r="E72" s="114">
        <f t="shared" si="9"/>
        <v>0</v>
      </c>
      <c r="F72" s="129"/>
      <c r="G72" s="129"/>
      <c r="H72" s="129"/>
      <c r="I72" s="114">
        <f t="shared" si="10"/>
        <v>0</v>
      </c>
      <c r="J72" s="114">
        <f t="shared" si="11"/>
        <v>0</v>
      </c>
      <c r="K72" s="114">
        <f t="shared" si="4"/>
        <v>0</v>
      </c>
      <c r="L72" s="130">
        <f t="shared" si="5"/>
        <v>0</v>
      </c>
      <c r="M72" s="130">
        <f t="shared" si="12"/>
        <v>0</v>
      </c>
      <c r="T72" s="136"/>
    </row>
    <row r="73" spans="1:20" ht="27.75" customHeight="1">
      <c r="A73" s="131"/>
      <c r="B73" s="131">
        <f t="shared" si="8"/>
        <v>0</v>
      </c>
      <c r="C73" s="131">
        <f t="shared" si="8"/>
        <v>0</v>
      </c>
      <c r="D73" s="131">
        <f t="shared" si="8"/>
        <v>0</v>
      </c>
      <c r="E73" s="114">
        <f t="shared" si="9"/>
        <v>0</v>
      </c>
      <c r="F73" s="129"/>
      <c r="G73" s="129"/>
      <c r="H73" s="129"/>
      <c r="I73" s="114">
        <f t="shared" si="10"/>
        <v>0</v>
      </c>
      <c r="J73" s="114">
        <f t="shared" si="11"/>
        <v>0</v>
      </c>
      <c r="K73" s="114">
        <f t="shared" si="4"/>
        <v>0</v>
      </c>
      <c r="L73" s="130">
        <f t="shared" si="5"/>
        <v>0</v>
      </c>
      <c r="M73" s="130">
        <f t="shared" si="12"/>
        <v>0</v>
      </c>
      <c r="T73" s="136"/>
    </row>
    <row r="74" spans="1:20" ht="27.75" customHeight="1">
      <c r="A74" s="131"/>
      <c r="B74" s="131">
        <f t="shared" si="8"/>
        <v>0</v>
      </c>
      <c r="C74" s="131">
        <f t="shared" si="8"/>
        <v>0</v>
      </c>
      <c r="D74" s="131">
        <f t="shared" si="8"/>
        <v>0</v>
      </c>
      <c r="E74" s="114">
        <f t="shared" si="9"/>
        <v>0</v>
      </c>
      <c r="F74" s="129"/>
      <c r="G74" s="129"/>
      <c r="H74" s="129"/>
      <c r="I74" s="114">
        <f t="shared" si="10"/>
        <v>0</v>
      </c>
      <c r="J74" s="114">
        <f t="shared" si="11"/>
        <v>0</v>
      </c>
      <c r="K74" s="114">
        <f t="shared" si="4"/>
        <v>0</v>
      </c>
      <c r="L74" s="130">
        <f t="shared" si="5"/>
        <v>0</v>
      </c>
      <c r="M74" s="130">
        <f t="shared" si="12"/>
        <v>0</v>
      </c>
      <c r="T74" s="136"/>
    </row>
    <row r="75" spans="1:20" ht="27.75" customHeight="1">
      <c r="A75" s="131"/>
      <c r="B75" s="131">
        <f t="shared" si="8"/>
        <v>0</v>
      </c>
      <c r="C75" s="131">
        <f t="shared" si="8"/>
        <v>0</v>
      </c>
      <c r="D75" s="131">
        <f t="shared" si="8"/>
        <v>0</v>
      </c>
      <c r="E75" s="114">
        <f t="shared" si="9"/>
        <v>0</v>
      </c>
      <c r="F75" s="129"/>
      <c r="G75" s="129"/>
      <c r="H75" s="129"/>
      <c r="I75" s="114">
        <f t="shared" si="10"/>
        <v>0</v>
      </c>
      <c r="J75" s="114">
        <f t="shared" si="11"/>
        <v>0</v>
      </c>
      <c r="K75" s="114">
        <f t="shared" si="4"/>
        <v>0</v>
      </c>
      <c r="L75" s="130">
        <f t="shared" si="5"/>
        <v>0</v>
      </c>
      <c r="M75" s="130">
        <f t="shared" si="12"/>
        <v>0</v>
      </c>
      <c r="T75" s="136"/>
    </row>
  </sheetData>
  <sheetProtection/>
  <protectedRanges>
    <protectedRange sqref="D4:G5" name="Range1"/>
    <protectedRange sqref="A9:C10" name="Range5_1"/>
    <protectedRange sqref="F16:H75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75" zoomScaleNormal="75" workbookViewId="0" topLeftCell="A1">
      <selection activeCell="A1" sqref="A1:K2"/>
    </sheetView>
  </sheetViews>
  <sheetFormatPr defaultColWidth="9.140625" defaultRowHeight="12.75"/>
  <cols>
    <col min="1" max="1" width="7.140625" style="2" customWidth="1"/>
    <col min="2" max="2" width="26.7109375" style="2" customWidth="1"/>
    <col min="3" max="3" width="12.140625" style="2" customWidth="1"/>
    <col min="4" max="4" width="9.421875" style="2" customWidth="1"/>
    <col min="5" max="5" width="1.1484375" style="4" customWidth="1"/>
    <col min="6" max="12" width="9.7109375" style="2" customWidth="1"/>
    <col min="13" max="13" width="73.140625" style="2" customWidth="1"/>
    <col min="14" max="19" width="7.57421875" style="2" customWidth="1"/>
    <col min="20" max="16384" width="19.8515625" style="2" customWidth="1"/>
  </cols>
  <sheetData>
    <row r="1" spans="1:12" ht="22.5" customHeight="1">
      <c r="A1" s="152" t="s">
        <v>38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  <c r="L1" s="36"/>
    </row>
    <row r="2" spans="1:12" ht="36" customHeight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36"/>
    </row>
    <row r="3" spans="1:12" ht="24" customHeight="1">
      <c r="A3" s="19"/>
      <c r="B3" s="5"/>
      <c r="C3" s="5"/>
      <c r="D3" s="5"/>
      <c r="E3" s="1"/>
      <c r="F3" s="1"/>
      <c r="G3" s="1"/>
      <c r="H3" s="1"/>
      <c r="I3" s="1"/>
      <c r="J3" s="12"/>
      <c r="K3" s="30"/>
      <c r="L3" s="12"/>
    </row>
    <row r="4" spans="1:12" ht="24" customHeight="1">
      <c r="A4" s="146" t="s">
        <v>65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37"/>
    </row>
    <row r="5" spans="1:12" ht="19.5" customHeight="1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1"/>
      <c r="L5" s="37"/>
    </row>
    <row r="6" spans="1:12" ht="27.75" customHeight="1">
      <c r="A6" s="20"/>
      <c r="B6" s="1"/>
      <c r="C6" s="5"/>
      <c r="D6" s="5"/>
      <c r="E6" s="10"/>
      <c r="F6" s="158"/>
      <c r="G6" s="158"/>
      <c r="H6" s="158"/>
      <c r="I6" s="158"/>
      <c r="J6" s="158"/>
      <c r="K6" s="159"/>
      <c r="L6" s="5"/>
    </row>
    <row r="7" spans="1:19" ht="40.5" customHeight="1" thickBot="1">
      <c r="A7" s="160" t="s">
        <v>59</v>
      </c>
      <c r="B7" s="3" t="s">
        <v>22</v>
      </c>
      <c r="C7" s="162" t="s">
        <v>27</v>
      </c>
      <c r="D7" s="56" t="s">
        <v>9</v>
      </c>
      <c r="E7" s="10"/>
      <c r="F7" s="144" t="s">
        <v>66</v>
      </c>
      <c r="G7" s="145"/>
      <c r="H7" s="144" t="s">
        <v>71</v>
      </c>
      <c r="I7" s="145"/>
      <c r="J7" s="56" t="s">
        <v>69</v>
      </c>
      <c r="K7" s="141"/>
      <c r="L7" s="11"/>
      <c r="N7" s="143" t="s">
        <v>68</v>
      </c>
      <c r="O7" s="143"/>
      <c r="P7" s="143"/>
      <c r="Q7" s="143"/>
      <c r="R7" s="143"/>
      <c r="S7" s="143"/>
    </row>
    <row r="8" spans="1:19" ht="34.5" customHeight="1" thickBot="1">
      <c r="A8" s="161"/>
      <c r="B8" s="7">
        <f>COUNTA(B9:B20)</f>
        <v>12</v>
      </c>
      <c r="C8" s="163"/>
      <c r="D8" s="56"/>
      <c r="E8" s="10"/>
      <c r="F8" s="3" t="s">
        <v>12</v>
      </c>
      <c r="G8" s="3" t="s">
        <v>11</v>
      </c>
      <c r="H8" s="3" t="s">
        <v>12</v>
      </c>
      <c r="I8" s="3" t="s">
        <v>11</v>
      </c>
      <c r="J8" s="3" t="s">
        <v>12</v>
      </c>
      <c r="K8" s="18" t="s">
        <v>11</v>
      </c>
      <c r="L8" s="41" t="s">
        <v>70</v>
      </c>
      <c r="N8" s="14" t="s">
        <v>30</v>
      </c>
      <c r="O8" s="14" t="s">
        <v>30</v>
      </c>
      <c r="P8" s="22" t="s">
        <v>72</v>
      </c>
      <c r="Q8" s="14"/>
      <c r="R8" s="14" t="s">
        <v>12</v>
      </c>
      <c r="S8" s="14" t="s">
        <v>67</v>
      </c>
    </row>
    <row r="9" spans="1:19" ht="54" customHeight="1">
      <c r="A9" s="21">
        <v>3</v>
      </c>
      <c r="B9" s="9" t="s">
        <v>39</v>
      </c>
      <c r="C9" s="6">
        <v>863</v>
      </c>
      <c r="D9" s="6" t="s">
        <v>3</v>
      </c>
      <c r="E9" s="10"/>
      <c r="F9" s="6">
        <v>49</v>
      </c>
      <c r="G9" s="6">
        <v>25</v>
      </c>
      <c r="H9" s="6">
        <v>109</v>
      </c>
      <c r="I9" s="6">
        <v>32</v>
      </c>
      <c r="J9" s="8">
        <f aca="true" t="shared" si="0" ref="J9:J20">+R9</f>
        <v>60</v>
      </c>
      <c r="K9" s="39">
        <f aca="true" t="shared" si="1" ref="K9:K20">+S9</f>
        <v>7.000000000000028</v>
      </c>
      <c r="L9" s="42">
        <v>1</v>
      </c>
      <c r="N9" s="15">
        <f aca="true" t="shared" si="2" ref="N9:N20">SUM(F9)*60+G9</f>
        <v>2965</v>
      </c>
      <c r="O9" s="15">
        <f aca="true" t="shared" si="3" ref="O9:O20">SUM(H9)*60+I9</f>
        <v>6572</v>
      </c>
      <c r="P9" s="23">
        <f aca="true" t="shared" si="4" ref="P9:P20">SUM(O9-N9)</f>
        <v>3607</v>
      </c>
      <c r="Q9" s="38">
        <f aca="true" t="shared" si="5" ref="Q9:Q20">SUM(P9)/60</f>
        <v>60.11666666666667</v>
      </c>
      <c r="R9" s="15">
        <f aca="true" t="shared" si="6" ref="R9:R20">ROUNDDOWN(Q9,0)</f>
        <v>60</v>
      </c>
      <c r="S9" s="15">
        <f aca="true" t="shared" si="7" ref="S9:S20">SUM(Q9-R9)*60</f>
        <v>7.000000000000028</v>
      </c>
    </row>
    <row r="10" spans="1:19" ht="54" customHeight="1">
      <c r="A10" s="21">
        <v>10</v>
      </c>
      <c r="B10" s="9" t="s">
        <v>46</v>
      </c>
      <c r="C10" s="6">
        <v>165</v>
      </c>
      <c r="D10" s="6" t="s">
        <v>3</v>
      </c>
      <c r="E10" s="10"/>
      <c r="F10" s="6">
        <v>49</v>
      </c>
      <c r="G10" s="6">
        <v>1</v>
      </c>
      <c r="H10" s="6">
        <v>109</v>
      </c>
      <c r="I10" s="6">
        <v>15</v>
      </c>
      <c r="J10" s="8">
        <f t="shared" si="0"/>
        <v>60</v>
      </c>
      <c r="K10" s="39">
        <f t="shared" si="1"/>
        <v>14.000000000000057</v>
      </c>
      <c r="L10" s="43">
        <v>2</v>
      </c>
      <c r="N10" s="15">
        <f t="shared" si="2"/>
        <v>2941</v>
      </c>
      <c r="O10" s="15">
        <f t="shared" si="3"/>
        <v>6555</v>
      </c>
      <c r="P10" s="23">
        <f t="shared" si="4"/>
        <v>3614</v>
      </c>
      <c r="Q10" s="38">
        <f t="shared" si="5"/>
        <v>60.233333333333334</v>
      </c>
      <c r="R10" s="15">
        <f t="shared" si="6"/>
        <v>60</v>
      </c>
      <c r="S10" s="15">
        <f t="shared" si="7"/>
        <v>14.000000000000057</v>
      </c>
    </row>
    <row r="11" spans="1:19" ht="54" customHeight="1">
      <c r="A11" s="21">
        <v>11</v>
      </c>
      <c r="B11" s="9" t="s">
        <v>47</v>
      </c>
      <c r="C11" s="6">
        <v>620</v>
      </c>
      <c r="D11" s="6" t="s">
        <v>3</v>
      </c>
      <c r="E11" s="10"/>
      <c r="F11" s="6">
        <v>48</v>
      </c>
      <c r="G11" s="6">
        <v>40</v>
      </c>
      <c r="H11" s="6">
        <v>109</v>
      </c>
      <c r="I11" s="6">
        <v>19</v>
      </c>
      <c r="J11" s="8">
        <f t="shared" si="0"/>
        <v>60</v>
      </c>
      <c r="K11" s="39">
        <f t="shared" si="1"/>
        <v>38.999999999999915</v>
      </c>
      <c r="L11" s="43">
        <v>3</v>
      </c>
      <c r="N11" s="15">
        <f t="shared" si="2"/>
        <v>2920</v>
      </c>
      <c r="O11" s="15">
        <f t="shared" si="3"/>
        <v>6559</v>
      </c>
      <c r="P11" s="23">
        <f t="shared" si="4"/>
        <v>3639</v>
      </c>
      <c r="Q11" s="38">
        <f t="shared" si="5"/>
        <v>60.65</v>
      </c>
      <c r="R11" s="15">
        <f t="shared" si="6"/>
        <v>60</v>
      </c>
      <c r="S11" s="15">
        <f t="shared" si="7"/>
        <v>38.999999999999915</v>
      </c>
    </row>
    <row r="12" spans="1:19" ht="54" customHeight="1">
      <c r="A12" s="21">
        <v>5</v>
      </c>
      <c r="B12" s="9" t="s">
        <v>41</v>
      </c>
      <c r="C12" s="6">
        <v>354</v>
      </c>
      <c r="D12" s="6" t="s">
        <v>3</v>
      </c>
      <c r="E12" s="10"/>
      <c r="F12" s="6">
        <v>46</v>
      </c>
      <c r="G12" s="6">
        <v>10</v>
      </c>
      <c r="H12" s="6">
        <v>108</v>
      </c>
      <c r="I12" s="6">
        <v>6</v>
      </c>
      <c r="J12" s="8">
        <f t="shared" si="0"/>
        <v>61</v>
      </c>
      <c r="K12" s="39">
        <f t="shared" si="1"/>
        <v>55.9999999999998</v>
      </c>
      <c r="L12" s="43">
        <v>4</v>
      </c>
      <c r="N12" s="15">
        <f t="shared" si="2"/>
        <v>2770</v>
      </c>
      <c r="O12" s="15">
        <f t="shared" si="3"/>
        <v>6486</v>
      </c>
      <c r="P12" s="23">
        <f t="shared" si="4"/>
        <v>3716</v>
      </c>
      <c r="Q12" s="38">
        <f t="shared" si="5"/>
        <v>61.93333333333333</v>
      </c>
      <c r="R12" s="15">
        <f t="shared" si="6"/>
        <v>61</v>
      </c>
      <c r="S12" s="15">
        <f t="shared" si="7"/>
        <v>55.9999999999998</v>
      </c>
    </row>
    <row r="13" spans="1:19" ht="54" customHeight="1">
      <c r="A13" s="21">
        <v>12</v>
      </c>
      <c r="B13" s="9" t="s">
        <v>48</v>
      </c>
      <c r="C13" s="6">
        <v>670</v>
      </c>
      <c r="D13" s="6" t="s">
        <v>3</v>
      </c>
      <c r="E13" s="10"/>
      <c r="F13" s="6">
        <v>48</v>
      </c>
      <c r="G13" s="6">
        <v>55</v>
      </c>
      <c r="H13" s="6">
        <v>112</v>
      </c>
      <c r="I13" s="6">
        <v>51</v>
      </c>
      <c r="J13" s="8">
        <f t="shared" si="0"/>
        <v>63</v>
      </c>
      <c r="K13" s="39">
        <f t="shared" si="1"/>
        <v>55.9999999999998</v>
      </c>
      <c r="L13" s="43">
        <v>5</v>
      </c>
      <c r="N13" s="15">
        <f t="shared" si="2"/>
        <v>2935</v>
      </c>
      <c r="O13" s="15">
        <f t="shared" si="3"/>
        <v>6771</v>
      </c>
      <c r="P13" s="23">
        <f t="shared" si="4"/>
        <v>3836</v>
      </c>
      <c r="Q13" s="38">
        <f t="shared" si="5"/>
        <v>63.93333333333333</v>
      </c>
      <c r="R13" s="15">
        <f t="shared" si="6"/>
        <v>63</v>
      </c>
      <c r="S13" s="15">
        <f t="shared" si="7"/>
        <v>55.9999999999998</v>
      </c>
    </row>
    <row r="14" spans="1:19" ht="54" customHeight="1">
      <c r="A14" s="21">
        <v>8</v>
      </c>
      <c r="B14" s="9" t="s">
        <v>44</v>
      </c>
      <c r="C14" s="6">
        <v>668</v>
      </c>
      <c r="D14" s="6" t="s">
        <v>3</v>
      </c>
      <c r="E14" s="10"/>
      <c r="F14" s="6">
        <v>51</v>
      </c>
      <c r="G14" s="6">
        <v>9</v>
      </c>
      <c r="H14" s="6">
        <v>115</v>
      </c>
      <c r="I14" s="6">
        <v>7</v>
      </c>
      <c r="J14" s="8">
        <f t="shared" si="0"/>
        <v>63</v>
      </c>
      <c r="K14" s="39">
        <f t="shared" si="1"/>
        <v>58.000000000000114</v>
      </c>
      <c r="L14" s="43">
        <v>6</v>
      </c>
      <c r="N14" s="15">
        <f t="shared" si="2"/>
        <v>3069</v>
      </c>
      <c r="O14" s="15">
        <f t="shared" si="3"/>
        <v>6907</v>
      </c>
      <c r="P14" s="23">
        <f t="shared" si="4"/>
        <v>3838</v>
      </c>
      <c r="Q14" s="38">
        <f t="shared" si="5"/>
        <v>63.96666666666667</v>
      </c>
      <c r="R14" s="15">
        <f t="shared" si="6"/>
        <v>63</v>
      </c>
      <c r="S14" s="15">
        <f t="shared" si="7"/>
        <v>58.000000000000114</v>
      </c>
    </row>
    <row r="15" spans="1:19" ht="54" customHeight="1">
      <c r="A15" s="21">
        <v>2</v>
      </c>
      <c r="B15" s="9" t="s">
        <v>29</v>
      </c>
      <c r="C15" s="6">
        <v>310</v>
      </c>
      <c r="D15" s="6" t="s">
        <v>3</v>
      </c>
      <c r="E15" s="10"/>
      <c r="F15" s="6">
        <v>53</v>
      </c>
      <c r="G15" s="6">
        <v>15</v>
      </c>
      <c r="H15" s="6">
        <v>117</v>
      </c>
      <c r="I15" s="6">
        <v>19</v>
      </c>
      <c r="J15" s="8">
        <f t="shared" si="0"/>
        <v>64</v>
      </c>
      <c r="K15" s="39">
        <f t="shared" si="1"/>
        <v>3.9999999999997726</v>
      </c>
      <c r="L15" s="43">
        <v>7</v>
      </c>
      <c r="N15" s="15">
        <f t="shared" si="2"/>
        <v>3195</v>
      </c>
      <c r="O15" s="15">
        <f t="shared" si="3"/>
        <v>7039</v>
      </c>
      <c r="P15" s="23">
        <f t="shared" si="4"/>
        <v>3844</v>
      </c>
      <c r="Q15" s="38">
        <f t="shared" si="5"/>
        <v>64.06666666666666</v>
      </c>
      <c r="R15" s="15">
        <f t="shared" si="6"/>
        <v>64</v>
      </c>
      <c r="S15" s="15">
        <f t="shared" si="7"/>
        <v>3.9999999999997726</v>
      </c>
    </row>
    <row r="16" spans="1:19" ht="54" customHeight="1">
      <c r="A16" s="21">
        <v>7</v>
      </c>
      <c r="B16" s="9" t="s">
        <v>43</v>
      </c>
      <c r="C16" s="6">
        <v>711</v>
      </c>
      <c r="D16" s="6" t="s">
        <v>3</v>
      </c>
      <c r="E16" s="10"/>
      <c r="F16" s="6">
        <v>47</v>
      </c>
      <c r="G16" s="6">
        <v>42</v>
      </c>
      <c r="H16" s="6">
        <v>112</v>
      </c>
      <c r="I16" s="6">
        <v>4</v>
      </c>
      <c r="J16" s="8">
        <f t="shared" si="0"/>
        <v>64</v>
      </c>
      <c r="K16" s="39">
        <f t="shared" si="1"/>
        <v>21.999999999999602</v>
      </c>
      <c r="L16" s="43">
        <v>8</v>
      </c>
      <c r="N16" s="15">
        <f t="shared" si="2"/>
        <v>2862</v>
      </c>
      <c r="O16" s="15">
        <f t="shared" si="3"/>
        <v>6724</v>
      </c>
      <c r="P16" s="23">
        <f t="shared" si="4"/>
        <v>3862</v>
      </c>
      <c r="Q16" s="38">
        <f t="shared" si="5"/>
        <v>64.36666666666666</v>
      </c>
      <c r="R16" s="15">
        <f t="shared" si="6"/>
        <v>64</v>
      </c>
      <c r="S16" s="15">
        <f t="shared" si="7"/>
        <v>21.999999999999602</v>
      </c>
    </row>
    <row r="17" spans="1:19" ht="54" customHeight="1">
      <c r="A17" s="21">
        <v>4</v>
      </c>
      <c r="B17" s="9" t="s">
        <v>40</v>
      </c>
      <c r="C17" s="6">
        <v>915</v>
      </c>
      <c r="D17" s="6" t="s">
        <v>3</v>
      </c>
      <c r="E17" s="10"/>
      <c r="F17" s="6">
        <v>48</v>
      </c>
      <c r="G17" s="6">
        <v>55</v>
      </c>
      <c r="H17" s="6">
        <v>114</v>
      </c>
      <c r="I17" s="6">
        <v>42</v>
      </c>
      <c r="J17" s="8">
        <f t="shared" si="0"/>
        <v>65</v>
      </c>
      <c r="K17" s="39">
        <f t="shared" si="1"/>
        <v>46.999999999999886</v>
      </c>
      <c r="L17" s="43">
        <v>9</v>
      </c>
      <c r="N17" s="15">
        <f t="shared" si="2"/>
        <v>2935</v>
      </c>
      <c r="O17" s="15">
        <f t="shared" si="3"/>
        <v>6882</v>
      </c>
      <c r="P17" s="23">
        <f t="shared" si="4"/>
        <v>3947</v>
      </c>
      <c r="Q17" s="38">
        <f t="shared" si="5"/>
        <v>65.78333333333333</v>
      </c>
      <c r="R17" s="15">
        <f t="shared" si="6"/>
        <v>65</v>
      </c>
      <c r="S17" s="15">
        <f t="shared" si="7"/>
        <v>46.999999999999886</v>
      </c>
    </row>
    <row r="18" spans="1:19" ht="54" customHeight="1">
      <c r="A18" s="21">
        <v>1</v>
      </c>
      <c r="B18" s="9" t="s">
        <v>16</v>
      </c>
      <c r="C18" s="6" t="s">
        <v>21</v>
      </c>
      <c r="D18" s="6" t="s">
        <v>3</v>
      </c>
      <c r="E18" s="10"/>
      <c r="F18" s="6">
        <v>52</v>
      </c>
      <c r="G18" s="6">
        <v>16</v>
      </c>
      <c r="H18" s="6">
        <v>118</v>
      </c>
      <c r="I18" s="6">
        <v>17</v>
      </c>
      <c r="J18" s="8">
        <f t="shared" si="0"/>
        <v>66</v>
      </c>
      <c r="K18" s="39">
        <f t="shared" si="1"/>
        <v>0.9999999999999432</v>
      </c>
      <c r="L18" s="43">
        <v>10</v>
      </c>
      <c r="N18" s="15">
        <f t="shared" si="2"/>
        <v>3136</v>
      </c>
      <c r="O18" s="15">
        <f t="shared" si="3"/>
        <v>7097</v>
      </c>
      <c r="P18" s="23">
        <f t="shared" si="4"/>
        <v>3961</v>
      </c>
      <c r="Q18" s="38">
        <f t="shared" si="5"/>
        <v>66.01666666666667</v>
      </c>
      <c r="R18" s="15">
        <f t="shared" si="6"/>
        <v>66</v>
      </c>
      <c r="S18" s="15">
        <f t="shared" si="7"/>
        <v>0.9999999999999432</v>
      </c>
    </row>
    <row r="19" spans="1:19" ht="54" customHeight="1">
      <c r="A19" s="21">
        <v>6</v>
      </c>
      <c r="B19" s="9" t="s">
        <v>42</v>
      </c>
      <c r="C19" s="6" t="s">
        <v>19</v>
      </c>
      <c r="D19" s="6" t="s">
        <v>3</v>
      </c>
      <c r="E19" s="10"/>
      <c r="F19" s="6"/>
      <c r="G19" s="6"/>
      <c r="H19" s="6"/>
      <c r="I19" s="6"/>
      <c r="J19" s="8">
        <f t="shared" si="0"/>
        <v>0</v>
      </c>
      <c r="K19" s="39">
        <f t="shared" si="1"/>
        <v>0</v>
      </c>
      <c r="L19" s="43">
        <v>12</v>
      </c>
      <c r="N19" s="15">
        <f t="shared" si="2"/>
        <v>0</v>
      </c>
      <c r="O19" s="15">
        <f t="shared" si="3"/>
        <v>0</v>
      </c>
      <c r="P19" s="23">
        <f t="shared" si="4"/>
        <v>0</v>
      </c>
      <c r="Q19" s="38">
        <f t="shared" si="5"/>
        <v>0</v>
      </c>
      <c r="R19" s="15">
        <f t="shared" si="6"/>
        <v>0</v>
      </c>
      <c r="S19" s="15">
        <f t="shared" si="7"/>
        <v>0</v>
      </c>
    </row>
    <row r="20" spans="1:19" ht="54" customHeight="1" thickBot="1">
      <c r="A20" s="25">
        <v>9</v>
      </c>
      <c r="B20" s="26" t="s">
        <v>45</v>
      </c>
      <c r="C20" s="27" t="s">
        <v>20</v>
      </c>
      <c r="D20" s="27" t="s">
        <v>3</v>
      </c>
      <c r="E20" s="28"/>
      <c r="F20" s="27"/>
      <c r="G20" s="27"/>
      <c r="H20" s="27"/>
      <c r="I20" s="27"/>
      <c r="J20" s="29">
        <f t="shared" si="0"/>
        <v>0</v>
      </c>
      <c r="K20" s="40">
        <f t="shared" si="1"/>
        <v>0</v>
      </c>
      <c r="L20" s="44">
        <v>12</v>
      </c>
      <c r="N20" s="15">
        <f t="shared" si="2"/>
        <v>0</v>
      </c>
      <c r="O20" s="15">
        <f t="shared" si="3"/>
        <v>0</v>
      </c>
      <c r="P20" s="23">
        <f t="shared" si="4"/>
        <v>0</v>
      </c>
      <c r="Q20" s="38">
        <f t="shared" si="5"/>
        <v>0</v>
      </c>
      <c r="R20" s="15">
        <f t="shared" si="6"/>
        <v>0</v>
      </c>
      <c r="S20" s="15">
        <f t="shared" si="7"/>
        <v>0</v>
      </c>
    </row>
  </sheetData>
  <sheetProtection/>
  <protectedRanges>
    <protectedRange sqref="D9:I20" name="Range1_1"/>
  </protectedRanges>
  <mergeCells count="10">
    <mergeCell ref="N7:S7"/>
    <mergeCell ref="H7:I7"/>
    <mergeCell ref="A4:K5"/>
    <mergeCell ref="A1:K2"/>
    <mergeCell ref="F6:K6"/>
    <mergeCell ref="A7:A8"/>
    <mergeCell ref="C7:C8"/>
    <mergeCell ref="D7:D8"/>
    <mergeCell ref="F7:G7"/>
    <mergeCell ref="J7:K7"/>
  </mergeCells>
  <printOptions horizontalCentered="1" verticalCentered="1"/>
  <pageMargins left="0.3" right="0.35" top="0.57" bottom="0.49" header="0.38" footer="0.49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0"/>
  <sheetViews>
    <sheetView showZeros="0" zoomScale="75" zoomScaleNormal="75" workbookViewId="0" topLeftCell="A1">
      <selection activeCell="A1" sqref="A1:P2"/>
    </sheetView>
  </sheetViews>
  <sheetFormatPr defaultColWidth="9.140625" defaultRowHeight="12.75"/>
  <cols>
    <col min="1" max="1" width="6.7109375" style="2" customWidth="1"/>
    <col min="2" max="2" width="20.8515625" style="2" customWidth="1"/>
    <col min="3" max="3" width="12.140625" style="2" customWidth="1"/>
    <col min="4" max="4" width="9.421875" style="2" customWidth="1"/>
    <col min="5" max="5" width="1.1484375" style="4" customWidth="1"/>
    <col min="6" max="6" width="8.00390625" style="2" customWidth="1"/>
    <col min="7" max="10" width="9.7109375" style="2" customWidth="1"/>
    <col min="11" max="11" width="1.421875" style="4" customWidth="1"/>
    <col min="12" max="12" width="8.00390625" style="4" customWidth="1"/>
    <col min="13" max="16" width="9.7109375" style="4" customWidth="1"/>
    <col min="17" max="17" width="1.28515625" style="4" customWidth="1"/>
    <col min="18" max="18" width="10.7109375" style="2" hidden="1" customWidth="1"/>
    <col min="19" max="22" width="9.7109375" style="2" hidden="1" customWidth="1"/>
    <col min="23" max="23" width="1.28515625" style="2" hidden="1" customWidth="1"/>
    <col min="24" max="26" width="12.8515625" style="2" customWidth="1"/>
    <col min="27" max="27" width="6.140625" style="45" customWidth="1"/>
    <col min="28" max="28" width="5.140625" style="2" customWidth="1"/>
    <col min="29" max="49" width="7.57421875" style="2" customWidth="1"/>
    <col min="50" max="50" width="21.7109375" style="2" customWidth="1"/>
    <col min="51" max="56" width="6.00390625" style="2" customWidth="1"/>
    <col min="57" max="57" width="21.7109375" style="2" customWidth="1"/>
    <col min="58" max="58" width="20.8515625" style="2" customWidth="1"/>
    <col min="59" max="64" width="6.421875" style="2" customWidth="1"/>
    <col min="65" max="16384" width="19.8515625" style="2" customWidth="1"/>
  </cols>
  <sheetData>
    <row r="1" spans="1:27" ht="22.5" customHeight="1">
      <c r="A1" s="168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  <c r="Q1" s="16"/>
      <c r="R1" s="17"/>
      <c r="S1" s="17"/>
      <c r="T1" s="17"/>
      <c r="U1" s="17"/>
      <c r="V1" s="17"/>
      <c r="W1" s="17"/>
      <c r="X1" s="56" t="s">
        <v>7</v>
      </c>
      <c r="Y1" s="56"/>
      <c r="Z1" s="56"/>
      <c r="AA1" s="47"/>
    </row>
    <row r="2" spans="1:27" ht="36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  <c r="Q2" s="11"/>
      <c r="R2" s="1"/>
      <c r="S2" s="1"/>
      <c r="T2" s="1"/>
      <c r="U2" s="1"/>
      <c r="V2" s="1"/>
      <c r="W2" s="1"/>
      <c r="X2" s="3" t="s">
        <v>1</v>
      </c>
      <c r="Y2" s="3" t="s">
        <v>2</v>
      </c>
      <c r="Z2" s="3" t="s">
        <v>10</v>
      </c>
      <c r="AA2" s="47"/>
    </row>
    <row r="3" spans="1:27" ht="24" customHeight="1">
      <c r="A3" s="48"/>
      <c r="B3" s="5"/>
      <c r="C3" s="5"/>
      <c r="D3" s="5"/>
      <c r="E3" s="1"/>
      <c r="F3" s="1"/>
      <c r="G3" s="1"/>
      <c r="H3" s="1"/>
      <c r="I3" s="12"/>
      <c r="J3" s="12"/>
      <c r="K3" s="12"/>
      <c r="L3" s="12"/>
      <c r="M3" s="12"/>
      <c r="N3" s="12"/>
      <c r="O3" s="12"/>
      <c r="P3" s="11"/>
      <c r="Q3" s="1"/>
      <c r="R3" s="1"/>
      <c r="S3" s="1"/>
      <c r="T3" s="1"/>
      <c r="U3" s="144" t="s">
        <v>6</v>
      </c>
      <c r="V3" s="166"/>
      <c r="W3" s="145"/>
      <c r="X3" s="3" t="s">
        <v>3</v>
      </c>
      <c r="Y3" s="3" t="s">
        <v>5</v>
      </c>
      <c r="Z3" s="3" t="s">
        <v>4</v>
      </c>
      <c r="AA3" s="47"/>
    </row>
    <row r="4" spans="1:27" ht="24" customHeight="1">
      <c r="A4" s="5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"/>
      <c r="Q4" s="1"/>
      <c r="R4" s="1"/>
      <c r="S4" s="1"/>
      <c r="T4" s="1"/>
      <c r="U4" s="144" t="s">
        <v>8</v>
      </c>
      <c r="V4" s="166"/>
      <c r="W4" s="145"/>
      <c r="X4" s="3">
        <v>1</v>
      </c>
      <c r="Y4" s="3">
        <v>0.814</v>
      </c>
      <c r="Z4" s="3">
        <v>1.038</v>
      </c>
      <c r="AA4" s="47"/>
    </row>
    <row r="5" spans="1:27" ht="12" customHeight="1">
      <c r="A5" s="53"/>
      <c r="B5" s="1"/>
      <c r="C5" s="1"/>
      <c r="D5" s="1"/>
      <c r="E5" s="1"/>
      <c r="F5" s="1"/>
      <c r="G5" s="1"/>
      <c r="H5" s="1"/>
      <c r="I5" s="12"/>
      <c r="J5" s="12"/>
      <c r="K5" s="12"/>
      <c r="L5" s="12"/>
      <c r="M5" s="12"/>
      <c r="N5" s="12"/>
      <c r="O5" s="12"/>
      <c r="P5" s="1"/>
      <c r="Q5" s="1"/>
      <c r="R5" s="1"/>
      <c r="S5" s="1"/>
      <c r="T5" s="1"/>
      <c r="U5" s="11"/>
      <c r="V5" s="11"/>
      <c r="W5" s="11"/>
      <c r="X5" s="11"/>
      <c r="Y5" s="11"/>
      <c r="Z5" s="11"/>
      <c r="AA5" s="47"/>
    </row>
    <row r="6" spans="1:27" ht="27.75" customHeight="1">
      <c r="A6" s="54"/>
      <c r="B6" s="1"/>
      <c r="C6" s="5"/>
      <c r="D6" s="5"/>
      <c r="E6" s="10"/>
      <c r="F6" s="137" t="s">
        <v>75</v>
      </c>
      <c r="G6" s="137"/>
      <c r="H6" s="137"/>
      <c r="I6" s="137"/>
      <c r="J6" s="137"/>
      <c r="K6" s="10"/>
      <c r="L6" s="137" t="s">
        <v>74</v>
      </c>
      <c r="M6" s="137"/>
      <c r="N6" s="137"/>
      <c r="O6" s="137"/>
      <c r="P6" s="137"/>
      <c r="Q6" s="10"/>
      <c r="R6" s="175" t="s">
        <v>76</v>
      </c>
      <c r="S6" s="176"/>
      <c r="T6" s="176"/>
      <c r="U6" s="176"/>
      <c r="V6" s="177"/>
      <c r="W6" s="1"/>
      <c r="X6" s="137" t="s">
        <v>15</v>
      </c>
      <c r="Y6" s="137"/>
      <c r="Z6" s="174"/>
      <c r="AA6" s="47"/>
    </row>
    <row r="7" spans="1:64" ht="58.5" customHeight="1">
      <c r="A7" s="167" t="s">
        <v>59</v>
      </c>
      <c r="B7" s="3" t="s">
        <v>22</v>
      </c>
      <c r="C7" s="167" t="s">
        <v>18</v>
      </c>
      <c r="D7" s="56" t="s">
        <v>9</v>
      </c>
      <c r="E7" s="49"/>
      <c r="F7" s="56" t="s">
        <v>73</v>
      </c>
      <c r="G7" s="56" t="s">
        <v>31</v>
      </c>
      <c r="H7" s="56"/>
      <c r="I7" s="56" t="s">
        <v>37</v>
      </c>
      <c r="J7" s="56"/>
      <c r="K7" s="49"/>
      <c r="L7" s="56" t="s">
        <v>73</v>
      </c>
      <c r="M7" s="56" t="s">
        <v>31</v>
      </c>
      <c r="N7" s="56"/>
      <c r="O7" s="56" t="s">
        <v>37</v>
      </c>
      <c r="P7" s="56"/>
      <c r="Q7" s="49"/>
      <c r="R7" s="164" t="s">
        <v>23</v>
      </c>
      <c r="S7" s="144" t="s">
        <v>31</v>
      </c>
      <c r="T7" s="145"/>
      <c r="U7" s="144" t="s">
        <v>37</v>
      </c>
      <c r="V7" s="145"/>
      <c r="W7" s="14"/>
      <c r="X7" s="56" t="s">
        <v>23</v>
      </c>
      <c r="Y7" s="56" t="s">
        <v>14</v>
      </c>
      <c r="Z7" s="56"/>
      <c r="AA7" s="46"/>
      <c r="AC7" s="143" t="s">
        <v>24</v>
      </c>
      <c r="AD7" s="143"/>
      <c r="AE7" s="143"/>
      <c r="AF7" s="143"/>
      <c r="AG7" s="143"/>
      <c r="AH7" s="143"/>
      <c r="AI7" s="24"/>
      <c r="AJ7" s="143" t="s">
        <v>25</v>
      </c>
      <c r="AK7" s="143"/>
      <c r="AL7" s="143"/>
      <c r="AM7" s="143"/>
      <c r="AN7" s="143"/>
      <c r="AO7" s="143"/>
      <c r="AP7" s="24"/>
      <c r="AQ7" s="143" t="s">
        <v>26</v>
      </c>
      <c r="AR7" s="143"/>
      <c r="AS7" s="143"/>
      <c r="AT7" s="143"/>
      <c r="AU7" s="143"/>
      <c r="AV7" s="143"/>
      <c r="AW7" s="24"/>
      <c r="AX7" s="143" t="s">
        <v>57</v>
      </c>
      <c r="AY7" s="143"/>
      <c r="AZ7" s="143"/>
      <c r="BA7" s="143"/>
      <c r="BE7" s="143" t="s">
        <v>49</v>
      </c>
      <c r="BF7" s="143"/>
      <c r="BG7" s="143"/>
      <c r="BH7" s="143"/>
      <c r="BI7" s="143"/>
      <c r="BJ7" s="143"/>
      <c r="BK7" s="143"/>
      <c r="BL7" s="143"/>
    </row>
    <row r="8" spans="1:64" ht="30" customHeight="1">
      <c r="A8" s="167"/>
      <c r="B8" s="7">
        <f>COUNTA(B9:B20)</f>
        <v>12</v>
      </c>
      <c r="C8" s="167"/>
      <c r="D8" s="56"/>
      <c r="E8" s="49"/>
      <c r="F8" s="56"/>
      <c r="G8" s="3" t="s">
        <v>12</v>
      </c>
      <c r="H8" s="3" t="s">
        <v>11</v>
      </c>
      <c r="I8" s="3" t="s">
        <v>12</v>
      </c>
      <c r="J8" s="3" t="s">
        <v>11</v>
      </c>
      <c r="K8" s="49"/>
      <c r="L8" s="56"/>
      <c r="M8" s="3" t="s">
        <v>12</v>
      </c>
      <c r="N8" s="3" t="s">
        <v>11</v>
      </c>
      <c r="O8" s="3" t="s">
        <v>12</v>
      </c>
      <c r="P8" s="3" t="s">
        <v>11</v>
      </c>
      <c r="Q8" s="49"/>
      <c r="R8" s="165"/>
      <c r="S8" s="3" t="s">
        <v>12</v>
      </c>
      <c r="T8" s="3" t="s">
        <v>11</v>
      </c>
      <c r="U8" s="3" t="s">
        <v>12</v>
      </c>
      <c r="V8" s="3" t="s">
        <v>11</v>
      </c>
      <c r="W8" s="14"/>
      <c r="X8" s="56"/>
      <c r="Y8" s="3" t="s">
        <v>12</v>
      </c>
      <c r="Z8" s="3" t="s">
        <v>11</v>
      </c>
      <c r="AA8" s="46" t="s">
        <v>70</v>
      </c>
      <c r="AC8" s="14" t="s">
        <v>30</v>
      </c>
      <c r="AD8" s="14" t="s">
        <v>13</v>
      </c>
      <c r="AE8" s="22" t="s">
        <v>32</v>
      </c>
      <c r="AF8" s="14" t="s">
        <v>33</v>
      </c>
      <c r="AG8" s="14" t="s">
        <v>34</v>
      </c>
      <c r="AH8" s="14" t="s">
        <v>35</v>
      </c>
      <c r="AJ8" s="14" t="s">
        <v>30</v>
      </c>
      <c r="AK8" s="14" t="s">
        <v>13</v>
      </c>
      <c r="AL8" s="22" t="s">
        <v>32</v>
      </c>
      <c r="AM8" s="14" t="s">
        <v>33</v>
      </c>
      <c r="AN8" s="14" t="s">
        <v>34</v>
      </c>
      <c r="AO8" s="14" t="s">
        <v>35</v>
      </c>
      <c r="AQ8" s="14" t="s">
        <v>30</v>
      </c>
      <c r="AR8" s="14" t="s">
        <v>13</v>
      </c>
      <c r="AS8" s="22" t="s">
        <v>32</v>
      </c>
      <c r="AT8" s="14" t="s">
        <v>33</v>
      </c>
      <c r="AU8" s="14" t="s">
        <v>34</v>
      </c>
      <c r="AV8" s="14" t="s">
        <v>35</v>
      </c>
      <c r="AX8" s="22" t="s">
        <v>36</v>
      </c>
      <c r="AY8" s="14" t="s">
        <v>33</v>
      </c>
      <c r="AZ8" s="14" t="s">
        <v>34</v>
      </c>
      <c r="BA8" s="14" t="s">
        <v>35</v>
      </c>
      <c r="BE8" s="22" t="s">
        <v>58</v>
      </c>
      <c r="BF8" s="22" t="s">
        <v>53</v>
      </c>
      <c r="BG8" s="14" t="s">
        <v>50</v>
      </c>
      <c r="BH8" s="14" t="s">
        <v>51</v>
      </c>
      <c r="BI8" s="14" t="s">
        <v>52</v>
      </c>
      <c r="BJ8" s="14" t="s">
        <v>33</v>
      </c>
      <c r="BK8" s="14" t="s">
        <v>34</v>
      </c>
      <c r="BL8" s="14" t="s">
        <v>35</v>
      </c>
    </row>
    <row r="9" spans="1:64" ht="54" customHeight="1">
      <c r="A9" s="6">
        <v>1</v>
      </c>
      <c r="B9" s="9" t="s">
        <v>16</v>
      </c>
      <c r="C9" s="6">
        <v>246</v>
      </c>
      <c r="D9" s="6" t="s">
        <v>3</v>
      </c>
      <c r="E9" s="49"/>
      <c r="F9" s="6">
        <v>10</v>
      </c>
      <c r="G9" s="6">
        <v>189</v>
      </c>
      <c r="H9" s="6">
        <v>45</v>
      </c>
      <c r="I9" s="55">
        <f aca="true" t="shared" si="0" ref="I9:I20">+AG9</f>
        <v>18</v>
      </c>
      <c r="J9" s="55">
        <f aca="true" t="shared" si="1" ref="J9:J20">+AH9</f>
        <v>58.500000000000085</v>
      </c>
      <c r="K9" s="49"/>
      <c r="L9" s="6">
        <v>8</v>
      </c>
      <c r="M9" s="6">
        <v>240</v>
      </c>
      <c r="N9" s="6"/>
      <c r="O9" s="8">
        <f aca="true" t="shared" si="2" ref="O9:O20">+AN9</f>
        <v>30</v>
      </c>
      <c r="P9" s="8">
        <f aca="true" t="shared" si="3" ref="P9:P20">+AO9</f>
        <v>0</v>
      </c>
      <c r="Q9" s="49"/>
      <c r="R9" s="31"/>
      <c r="S9" s="31"/>
      <c r="T9" s="32"/>
      <c r="U9" s="8" t="e">
        <f aca="true" t="shared" si="4" ref="U9:U20">+AU9</f>
        <v>#DIV/0!</v>
      </c>
      <c r="V9" s="8" t="e">
        <f aca="true" t="shared" si="5" ref="V9:V20">+AV9</f>
        <v>#DIV/0!</v>
      </c>
      <c r="W9" s="14"/>
      <c r="X9" s="8">
        <f aca="true" t="shared" si="6" ref="X9:X20">SUM(F9+L9+R9)</f>
        <v>18</v>
      </c>
      <c r="Y9" s="8">
        <f aca="true" t="shared" si="7" ref="Y9:Y19">+AZ9</f>
        <v>23</v>
      </c>
      <c r="Z9" s="8">
        <f aca="true" t="shared" si="8" ref="Z9:Z19">+BA9</f>
        <v>52.5</v>
      </c>
      <c r="AA9" s="46">
        <v>5</v>
      </c>
      <c r="AC9" s="15">
        <f aca="true" t="shared" si="9" ref="AC9:AC20">SUM(G9*60)+H9</f>
        <v>11385</v>
      </c>
      <c r="AD9" s="15">
        <f aca="true" t="shared" si="10" ref="AD9:AD20">IF(D9="H16",AC9/$X$4,+IF(D9="L2000",AC9/$Z$4,+IF(D9="P16",AC9/$Y$4)))</f>
        <v>11385</v>
      </c>
      <c r="AE9" s="23">
        <f aca="true" t="shared" si="11" ref="AE9:AE20">SUM(AD9/F9)</f>
        <v>1138.5</v>
      </c>
      <c r="AF9" s="15">
        <f aca="true" t="shared" si="12" ref="AF9:AF20">SUM(AE9/60)</f>
        <v>18.975</v>
      </c>
      <c r="AG9" s="15">
        <f aca="true" t="shared" si="13" ref="AG9:AG20">ROUNDDOWN(AF9,0)</f>
        <v>18</v>
      </c>
      <c r="AH9" s="15">
        <f aca="true" t="shared" si="14" ref="AH9:AH20">SUM(AF9-AG9)*60</f>
        <v>58.500000000000085</v>
      </c>
      <c r="AI9" s="13"/>
      <c r="AJ9" s="15">
        <f aca="true" t="shared" si="15" ref="AJ9:AJ20">SUM(M9*60)+N9</f>
        <v>14400</v>
      </c>
      <c r="AK9" s="15">
        <f aca="true" t="shared" si="16" ref="AK9:AK20">IF(D9="H16",AJ9/$X$4,+IF(D9="L2000",AJ9/$Z$4,+IF(D9="P16",AJ9/$Y$4)))</f>
        <v>14400</v>
      </c>
      <c r="AL9" s="23">
        <f aca="true" t="shared" si="17" ref="AL9:AL20">SUM(AK9/L9)</f>
        <v>1800</v>
      </c>
      <c r="AM9" s="15">
        <f aca="true" t="shared" si="18" ref="AM9:AM20">SUM(AL9/60)</f>
        <v>30</v>
      </c>
      <c r="AN9" s="15">
        <f aca="true" t="shared" si="19" ref="AN9:AN20">ROUNDDOWN(AM9,0)</f>
        <v>30</v>
      </c>
      <c r="AO9" s="15">
        <f aca="true" t="shared" si="20" ref="AO9:AO20">SUM(AM9-AN9)*60</f>
        <v>0</v>
      </c>
      <c r="AP9" s="13"/>
      <c r="AQ9" s="15">
        <f aca="true" t="shared" si="21" ref="AQ9:AQ20">SUM(S9*60)+T9</f>
        <v>0</v>
      </c>
      <c r="AR9" s="15">
        <f aca="true" t="shared" si="22" ref="AR9:AR20">IF(D9="H16",AQ9/$X$4,+IF(D9="L2000",AQ9/$Z$4,+IF(D9="P16",AQ9/$Y$4)))</f>
        <v>0</v>
      </c>
      <c r="AS9" s="23" t="e">
        <f aca="true" t="shared" si="23" ref="AS9:AS20">SUM(AR9/R9)</f>
        <v>#DIV/0!</v>
      </c>
      <c r="AT9" s="15" t="e">
        <f aca="true" t="shared" si="24" ref="AT9:AT20">SUM(AS9/60)</f>
        <v>#DIV/0!</v>
      </c>
      <c r="AU9" s="15" t="e">
        <f aca="true" t="shared" si="25" ref="AU9:AU20">ROUNDDOWN(AT9,0)</f>
        <v>#DIV/0!</v>
      </c>
      <c r="AV9" s="15" t="e">
        <f aca="true" t="shared" si="26" ref="AV9:AV20">SUM(AT9-AU9)*60</f>
        <v>#DIV/0!</v>
      </c>
      <c r="AW9" s="13"/>
      <c r="AX9" s="23">
        <f aca="true" t="shared" si="27" ref="AX9:AX20">SUM(AD9+AK9+AR9)/X9</f>
        <v>1432.5</v>
      </c>
      <c r="AY9" s="15">
        <f aca="true" t="shared" si="28" ref="AY9:AY20">SUM(AX9/60)</f>
        <v>23.875</v>
      </c>
      <c r="AZ9" s="15">
        <f aca="true" t="shared" si="29" ref="AZ9:AZ20">ROUNDDOWN(AY9,0)</f>
        <v>23</v>
      </c>
      <c r="BA9" s="15">
        <f aca="true" t="shared" si="30" ref="BA9:BA20">SUM(AY9-AZ9)*60</f>
        <v>52.5</v>
      </c>
      <c r="BE9" s="23">
        <f aca="true" t="shared" si="31" ref="BE9:BE20">SUM(AD9+AK9+AR9)</f>
        <v>25785</v>
      </c>
      <c r="BF9" s="23">
        <f>SUM(BE9:BE11)</f>
        <v>74139</v>
      </c>
      <c r="BG9" s="15">
        <f>SUM(BF9/60)</f>
        <v>1235.65</v>
      </c>
      <c r="BH9" s="15">
        <f>ROUNDDOWN(BG9,0)</f>
        <v>1235</v>
      </c>
      <c r="BI9" s="15">
        <f>SUM(BG9-BH9)*60</f>
        <v>39.00000000000546</v>
      </c>
      <c r="BJ9" s="14">
        <f>SUM((BF9/'2003 Dec Team Overall Results'!F7))/60</f>
        <v>23.7625</v>
      </c>
      <c r="BK9" s="15">
        <f>ROUNDDOWN(BJ9,0)</f>
        <v>23</v>
      </c>
      <c r="BL9" s="15">
        <f>SUM(BJ9-BK9)*60</f>
        <v>45.74999999999996</v>
      </c>
    </row>
    <row r="10" spans="1:64" ht="54" customHeight="1">
      <c r="A10" s="6">
        <v>2</v>
      </c>
      <c r="B10" s="9" t="s">
        <v>29</v>
      </c>
      <c r="C10" s="6">
        <v>310</v>
      </c>
      <c r="D10" s="6" t="s">
        <v>3</v>
      </c>
      <c r="E10" s="49"/>
      <c r="F10" s="6">
        <v>9</v>
      </c>
      <c r="G10" s="6">
        <v>191</v>
      </c>
      <c r="H10" s="6">
        <v>46</v>
      </c>
      <c r="I10" s="8">
        <f t="shared" si="0"/>
        <v>21</v>
      </c>
      <c r="J10" s="8">
        <f t="shared" si="1"/>
        <v>18.444444444444414</v>
      </c>
      <c r="K10" s="49"/>
      <c r="L10" s="6">
        <v>8</v>
      </c>
      <c r="M10" s="6">
        <v>240</v>
      </c>
      <c r="N10" s="6"/>
      <c r="O10" s="8">
        <f t="shared" si="2"/>
        <v>30</v>
      </c>
      <c r="P10" s="8">
        <f t="shared" si="3"/>
        <v>0</v>
      </c>
      <c r="Q10" s="49"/>
      <c r="R10" s="31"/>
      <c r="S10" s="31"/>
      <c r="T10" s="32"/>
      <c r="U10" s="8" t="e">
        <f t="shared" si="4"/>
        <v>#DIV/0!</v>
      </c>
      <c r="V10" s="8" t="e">
        <f t="shared" si="5"/>
        <v>#DIV/0!</v>
      </c>
      <c r="W10" s="14"/>
      <c r="X10" s="8">
        <f t="shared" si="6"/>
        <v>17</v>
      </c>
      <c r="Y10" s="8">
        <f t="shared" si="7"/>
        <v>25</v>
      </c>
      <c r="Z10" s="8">
        <f t="shared" si="8"/>
        <v>23.882352941176492</v>
      </c>
      <c r="AA10" s="46">
        <v>8</v>
      </c>
      <c r="AC10" s="15">
        <f t="shared" si="9"/>
        <v>11506</v>
      </c>
      <c r="AD10" s="15">
        <f t="shared" si="10"/>
        <v>11506</v>
      </c>
      <c r="AE10" s="23">
        <f t="shared" si="11"/>
        <v>1278.4444444444443</v>
      </c>
      <c r="AF10" s="15">
        <f t="shared" si="12"/>
        <v>21.307407407407407</v>
      </c>
      <c r="AG10" s="15">
        <f t="shared" si="13"/>
        <v>21</v>
      </c>
      <c r="AH10" s="15">
        <f t="shared" si="14"/>
        <v>18.444444444444414</v>
      </c>
      <c r="AI10" s="13"/>
      <c r="AJ10" s="15">
        <f t="shared" si="15"/>
        <v>14400</v>
      </c>
      <c r="AK10" s="15">
        <f t="shared" si="16"/>
        <v>14400</v>
      </c>
      <c r="AL10" s="23">
        <f t="shared" si="17"/>
        <v>1800</v>
      </c>
      <c r="AM10" s="15">
        <f t="shared" si="18"/>
        <v>30</v>
      </c>
      <c r="AN10" s="15">
        <f t="shared" si="19"/>
        <v>30</v>
      </c>
      <c r="AO10" s="15">
        <f t="shared" si="20"/>
        <v>0</v>
      </c>
      <c r="AP10" s="13"/>
      <c r="AQ10" s="15">
        <f t="shared" si="21"/>
        <v>0</v>
      </c>
      <c r="AR10" s="15">
        <f t="shared" si="22"/>
        <v>0</v>
      </c>
      <c r="AS10" s="23" t="e">
        <f t="shared" si="23"/>
        <v>#DIV/0!</v>
      </c>
      <c r="AT10" s="15" t="e">
        <f t="shared" si="24"/>
        <v>#DIV/0!</v>
      </c>
      <c r="AU10" s="15" t="e">
        <f t="shared" si="25"/>
        <v>#DIV/0!</v>
      </c>
      <c r="AV10" s="15" t="e">
        <f t="shared" si="26"/>
        <v>#DIV/0!</v>
      </c>
      <c r="AW10" s="13"/>
      <c r="AX10" s="23">
        <f t="shared" si="27"/>
        <v>1523.8823529411766</v>
      </c>
      <c r="AY10" s="15">
        <f t="shared" si="28"/>
        <v>25.398039215686275</v>
      </c>
      <c r="AZ10" s="15">
        <f t="shared" si="29"/>
        <v>25</v>
      </c>
      <c r="BA10" s="15">
        <f t="shared" si="30"/>
        <v>23.882352941176492</v>
      </c>
      <c r="BE10" s="23">
        <f t="shared" si="31"/>
        <v>25906</v>
      </c>
      <c r="BF10" s="23"/>
      <c r="BG10" s="15"/>
      <c r="BH10" s="15"/>
      <c r="BI10" s="15">
        <f>SUM(BG10-BH10)*60</f>
        <v>0</v>
      </c>
      <c r="BJ10" s="14"/>
      <c r="BK10" s="14"/>
      <c r="BL10" s="14"/>
    </row>
    <row r="11" spans="1:64" ht="54" customHeight="1">
      <c r="A11" s="6">
        <v>3</v>
      </c>
      <c r="B11" s="9" t="s">
        <v>39</v>
      </c>
      <c r="C11" s="6">
        <v>863</v>
      </c>
      <c r="D11" s="6" t="s">
        <v>3</v>
      </c>
      <c r="E11" s="49"/>
      <c r="F11" s="6">
        <v>9</v>
      </c>
      <c r="G11" s="6">
        <v>181</v>
      </c>
      <c r="H11" s="6">
        <v>43</v>
      </c>
      <c r="I11" s="8">
        <f t="shared" si="0"/>
        <v>20</v>
      </c>
      <c r="J11" s="8">
        <f t="shared" si="1"/>
        <v>11.444444444444386</v>
      </c>
      <c r="K11" s="49"/>
      <c r="L11" s="6">
        <v>8</v>
      </c>
      <c r="M11" s="6">
        <v>192</v>
      </c>
      <c r="N11" s="6">
        <v>25</v>
      </c>
      <c r="O11" s="8">
        <f t="shared" si="2"/>
        <v>24</v>
      </c>
      <c r="P11" s="8">
        <f t="shared" si="3"/>
        <v>3.124999999999929</v>
      </c>
      <c r="Q11" s="49"/>
      <c r="R11" s="31"/>
      <c r="S11" s="31"/>
      <c r="T11" s="32"/>
      <c r="U11" s="8" t="e">
        <f t="shared" si="4"/>
        <v>#DIV/0!</v>
      </c>
      <c r="V11" s="8" t="e">
        <f t="shared" si="5"/>
        <v>#DIV/0!</v>
      </c>
      <c r="W11" s="14"/>
      <c r="X11" s="8">
        <f t="shared" si="6"/>
        <v>17</v>
      </c>
      <c r="Y11" s="8">
        <f t="shared" si="7"/>
        <v>22</v>
      </c>
      <c r="Z11" s="8">
        <f t="shared" si="8"/>
        <v>0.470588235294116</v>
      </c>
      <c r="AA11" s="46">
        <v>3</v>
      </c>
      <c r="AC11" s="15">
        <f t="shared" si="9"/>
        <v>10903</v>
      </c>
      <c r="AD11" s="15">
        <f t="shared" si="10"/>
        <v>10903</v>
      </c>
      <c r="AE11" s="23">
        <f t="shared" si="11"/>
        <v>1211.4444444444443</v>
      </c>
      <c r="AF11" s="15">
        <f t="shared" si="12"/>
        <v>20.19074074074074</v>
      </c>
      <c r="AG11" s="15">
        <f t="shared" si="13"/>
        <v>20</v>
      </c>
      <c r="AH11" s="15">
        <f t="shared" si="14"/>
        <v>11.444444444444386</v>
      </c>
      <c r="AI11" s="13"/>
      <c r="AJ11" s="15">
        <f t="shared" si="15"/>
        <v>11545</v>
      </c>
      <c r="AK11" s="15">
        <f t="shared" si="16"/>
        <v>11545</v>
      </c>
      <c r="AL11" s="23">
        <f t="shared" si="17"/>
        <v>1443.125</v>
      </c>
      <c r="AM11" s="15">
        <f t="shared" si="18"/>
        <v>24.052083333333332</v>
      </c>
      <c r="AN11" s="15">
        <f t="shared" si="19"/>
        <v>24</v>
      </c>
      <c r="AO11" s="15">
        <f t="shared" si="20"/>
        <v>3.124999999999929</v>
      </c>
      <c r="AP11" s="13"/>
      <c r="AQ11" s="15">
        <f t="shared" si="21"/>
        <v>0</v>
      </c>
      <c r="AR11" s="15">
        <f t="shared" si="22"/>
        <v>0</v>
      </c>
      <c r="AS11" s="23" t="e">
        <f t="shared" si="23"/>
        <v>#DIV/0!</v>
      </c>
      <c r="AT11" s="15" t="e">
        <f t="shared" si="24"/>
        <v>#DIV/0!</v>
      </c>
      <c r="AU11" s="15" t="e">
        <f t="shared" si="25"/>
        <v>#DIV/0!</v>
      </c>
      <c r="AV11" s="15" t="e">
        <f t="shared" si="26"/>
        <v>#DIV/0!</v>
      </c>
      <c r="AW11" s="13"/>
      <c r="AX11" s="23">
        <f t="shared" si="27"/>
        <v>1320.4705882352941</v>
      </c>
      <c r="AY11" s="15">
        <f t="shared" si="28"/>
        <v>22.007843137254902</v>
      </c>
      <c r="AZ11" s="15">
        <f t="shared" si="29"/>
        <v>22</v>
      </c>
      <c r="BA11" s="15">
        <f t="shared" si="30"/>
        <v>0.470588235294116</v>
      </c>
      <c r="BE11" s="23">
        <f t="shared" si="31"/>
        <v>22448</v>
      </c>
      <c r="BF11" s="23"/>
      <c r="BG11" s="15"/>
      <c r="BH11" s="15"/>
      <c r="BI11" s="15">
        <f>SUM(BG11-BH11)*60</f>
        <v>0</v>
      </c>
      <c r="BJ11" s="14"/>
      <c r="BK11" s="14"/>
      <c r="BL11" s="14"/>
    </row>
    <row r="12" spans="1:64" ht="54" customHeight="1">
      <c r="A12" s="6">
        <v>12</v>
      </c>
      <c r="B12" s="9" t="s">
        <v>46</v>
      </c>
      <c r="C12" s="6">
        <v>165</v>
      </c>
      <c r="D12" s="6" t="s">
        <v>3</v>
      </c>
      <c r="E12" s="49"/>
      <c r="F12" s="6">
        <v>10</v>
      </c>
      <c r="G12" s="6">
        <v>190</v>
      </c>
      <c r="H12" s="6">
        <v>35</v>
      </c>
      <c r="I12" s="8">
        <f t="shared" si="0"/>
        <v>19</v>
      </c>
      <c r="J12" s="8">
        <f t="shared" si="1"/>
        <v>3.500000000000014</v>
      </c>
      <c r="K12" s="49"/>
      <c r="L12" s="6">
        <v>8</v>
      </c>
      <c r="M12" s="6">
        <v>188</v>
      </c>
      <c r="N12" s="6">
        <v>26</v>
      </c>
      <c r="O12" s="8">
        <f t="shared" si="2"/>
        <v>23</v>
      </c>
      <c r="P12" s="8">
        <f t="shared" si="3"/>
        <v>33.25000000000003</v>
      </c>
      <c r="Q12" s="49"/>
      <c r="R12" s="31"/>
      <c r="S12" s="31"/>
      <c r="T12" s="32"/>
      <c r="U12" s="8" t="e">
        <f t="shared" si="4"/>
        <v>#DIV/0!</v>
      </c>
      <c r="V12" s="8" t="e">
        <f t="shared" si="5"/>
        <v>#DIV/0!</v>
      </c>
      <c r="W12" s="14"/>
      <c r="X12" s="8">
        <f t="shared" si="6"/>
        <v>18</v>
      </c>
      <c r="Y12" s="55">
        <f t="shared" si="7"/>
        <v>21</v>
      </c>
      <c r="Z12" s="55">
        <f t="shared" si="8"/>
        <v>3.3888888888888147</v>
      </c>
      <c r="AA12" s="46">
        <v>1</v>
      </c>
      <c r="AC12" s="15">
        <f t="shared" si="9"/>
        <v>11435</v>
      </c>
      <c r="AD12" s="15">
        <f t="shared" si="10"/>
        <v>11435</v>
      </c>
      <c r="AE12" s="23">
        <f t="shared" si="11"/>
        <v>1143.5</v>
      </c>
      <c r="AF12" s="15">
        <f t="shared" si="12"/>
        <v>19.058333333333334</v>
      </c>
      <c r="AG12" s="15">
        <f t="shared" si="13"/>
        <v>19</v>
      </c>
      <c r="AH12" s="15">
        <f t="shared" si="14"/>
        <v>3.500000000000014</v>
      </c>
      <c r="AI12" s="13"/>
      <c r="AJ12" s="15">
        <f t="shared" si="15"/>
        <v>11306</v>
      </c>
      <c r="AK12" s="15">
        <f t="shared" si="16"/>
        <v>11306</v>
      </c>
      <c r="AL12" s="23">
        <f t="shared" si="17"/>
        <v>1413.25</v>
      </c>
      <c r="AM12" s="15">
        <f t="shared" si="18"/>
        <v>23.554166666666667</v>
      </c>
      <c r="AN12" s="15">
        <f t="shared" si="19"/>
        <v>23</v>
      </c>
      <c r="AO12" s="15">
        <f t="shared" si="20"/>
        <v>33.25000000000003</v>
      </c>
      <c r="AP12" s="13"/>
      <c r="AQ12" s="15">
        <f t="shared" si="21"/>
        <v>0</v>
      </c>
      <c r="AR12" s="15">
        <f t="shared" si="22"/>
        <v>0</v>
      </c>
      <c r="AS12" s="23" t="e">
        <f t="shared" si="23"/>
        <v>#DIV/0!</v>
      </c>
      <c r="AT12" s="15" t="e">
        <f t="shared" si="24"/>
        <v>#DIV/0!</v>
      </c>
      <c r="AU12" s="15" t="e">
        <f t="shared" si="25"/>
        <v>#DIV/0!</v>
      </c>
      <c r="AV12" s="15" t="e">
        <f t="shared" si="26"/>
        <v>#DIV/0!</v>
      </c>
      <c r="AW12" s="13"/>
      <c r="AX12" s="23">
        <f t="shared" si="27"/>
        <v>1263.388888888889</v>
      </c>
      <c r="AY12" s="15">
        <f t="shared" si="28"/>
        <v>21.05648148148148</v>
      </c>
      <c r="AZ12" s="15">
        <f t="shared" si="29"/>
        <v>21</v>
      </c>
      <c r="BA12" s="15">
        <f t="shared" si="30"/>
        <v>3.3888888888888147</v>
      </c>
      <c r="BE12" s="23">
        <f t="shared" si="31"/>
        <v>22741</v>
      </c>
      <c r="BF12" s="23"/>
      <c r="BG12" s="15"/>
      <c r="BH12" s="15"/>
      <c r="BI12" s="15"/>
      <c r="BJ12" s="14"/>
      <c r="BK12" s="14"/>
      <c r="BL12" s="14"/>
    </row>
    <row r="13" spans="1:64" ht="54" customHeight="1">
      <c r="A13" s="6">
        <v>10</v>
      </c>
      <c r="B13" s="9" t="s">
        <v>47</v>
      </c>
      <c r="C13" s="6">
        <v>620</v>
      </c>
      <c r="D13" s="6" t="s">
        <v>3</v>
      </c>
      <c r="E13" s="49"/>
      <c r="F13" s="6">
        <v>9</v>
      </c>
      <c r="G13" s="6">
        <v>181</v>
      </c>
      <c r="H13" s="6">
        <v>40</v>
      </c>
      <c r="I13" s="8">
        <f t="shared" si="0"/>
        <v>20</v>
      </c>
      <c r="J13" s="8">
        <f t="shared" si="1"/>
        <v>11.111111111111</v>
      </c>
      <c r="K13" s="49"/>
      <c r="L13" s="6">
        <v>8</v>
      </c>
      <c r="M13" s="6">
        <v>187</v>
      </c>
      <c r="N13" s="6">
        <v>19</v>
      </c>
      <c r="O13" s="55">
        <f t="shared" si="2"/>
        <v>23</v>
      </c>
      <c r="P13" s="55">
        <f t="shared" si="3"/>
        <v>24.87499999999997</v>
      </c>
      <c r="Q13" s="49"/>
      <c r="R13" s="31"/>
      <c r="S13" s="31"/>
      <c r="T13" s="32"/>
      <c r="U13" s="8" t="e">
        <f t="shared" si="4"/>
        <v>#DIV/0!</v>
      </c>
      <c r="V13" s="8" t="e">
        <f t="shared" si="5"/>
        <v>#DIV/0!</v>
      </c>
      <c r="W13" s="14"/>
      <c r="X13" s="8">
        <f t="shared" si="6"/>
        <v>17</v>
      </c>
      <c r="Y13" s="8">
        <f t="shared" si="7"/>
        <v>21</v>
      </c>
      <c r="Z13" s="8">
        <f t="shared" si="8"/>
        <v>42.29411764705873</v>
      </c>
      <c r="AA13" s="46">
        <v>2</v>
      </c>
      <c r="AC13" s="15">
        <f t="shared" si="9"/>
        <v>10900</v>
      </c>
      <c r="AD13" s="15">
        <f t="shared" si="10"/>
        <v>10900</v>
      </c>
      <c r="AE13" s="23">
        <f t="shared" si="11"/>
        <v>1211.111111111111</v>
      </c>
      <c r="AF13" s="15">
        <f t="shared" si="12"/>
        <v>20.185185185185183</v>
      </c>
      <c r="AG13" s="15">
        <f t="shared" si="13"/>
        <v>20</v>
      </c>
      <c r="AH13" s="15">
        <f t="shared" si="14"/>
        <v>11.111111111111</v>
      </c>
      <c r="AI13" s="13"/>
      <c r="AJ13" s="15">
        <f t="shared" si="15"/>
        <v>11239</v>
      </c>
      <c r="AK13" s="15">
        <f t="shared" si="16"/>
        <v>11239</v>
      </c>
      <c r="AL13" s="23">
        <f t="shared" si="17"/>
        <v>1404.875</v>
      </c>
      <c r="AM13" s="15">
        <f t="shared" si="18"/>
        <v>23.414583333333333</v>
      </c>
      <c r="AN13" s="15">
        <f t="shared" si="19"/>
        <v>23</v>
      </c>
      <c r="AO13" s="15">
        <f t="shared" si="20"/>
        <v>24.87499999999997</v>
      </c>
      <c r="AP13" s="13"/>
      <c r="AQ13" s="15">
        <f t="shared" si="21"/>
        <v>0</v>
      </c>
      <c r="AR13" s="15">
        <f t="shared" si="22"/>
        <v>0</v>
      </c>
      <c r="AS13" s="23" t="e">
        <f t="shared" si="23"/>
        <v>#DIV/0!</v>
      </c>
      <c r="AT13" s="15" t="e">
        <f t="shared" si="24"/>
        <v>#DIV/0!</v>
      </c>
      <c r="AU13" s="15" t="e">
        <f t="shared" si="25"/>
        <v>#DIV/0!</v>
      </c>
      <c r="AV13" s="15" t="e">
        <f t="shared" si="26"/>
        <v>#DIV/0!</v>
      </c>
      <c r="AW13" s="13"/>
      <c r="AX13" s="23">
        <f t="shared" si="27"/>
        <v>1302.2941176470588</v>
      </c>
      <c r="AY13" s="15">
        <f t="shared" si="28"/>
        <v>21.704901960784312</v>
      </c>
      <c r="AZ13" s="15">
        <f t="shared" si="29"/>
        <v>21</v>
      </c>
      <c r="BA13" s="15">
        <f t="shared" si="30"/>
        <v>42.29411764705873</v>
      </c>
      <c r="BE13" s="23">
        <f t="shared" si="31"/>
        <v>22139</v>
      </c>
      <c r="BF13" s="23">
        <f>SUM(BE13:BE15)</f>
        <v>71055</v>
      </c>
      <c r="BG13" s="15">
        <f>SUM(BF13/60)</f>
        <v>1184.25</v>
      </c>
      <c r="BH13" s="15">
        <f>ROUNDDOWN(BG13,0)</f>
        <v>1184</v>
      </c>
      <c r="BI13" s="15">
        <f>SUM(BG13-BH13)*60</f>
        <v>15</v>
      </c>
      <c r="BJ13" s="50">
        <f>SUM((BF13/'2003 Dec Team Overall Results'!F8))/60</f>
        <v>22.77403846153846</v>
      </c>
      <c r="BK13" s="51">
        <f>ROUNDDOWN(BJ13,0)</f>
        <v>22</v>
      </c>
      <c r="BL13" s="51">
        <f>SUM(BJ13-BK13)*60</f>
        <v>46.442307692307594</v>
      </c>
    </row>
    <row r="14" spans="1:64" ht="54" customHeight="1">
      <c r="A14" s="6">
        <v>11</v>
      </c>
      <c r="B14" s="9" t="s">
        <v>48</v>
      </c>
      <c r="C14" s="6">
        <v>670</v>
      </c>
      <c r="D14" s="6" t="s">
        <v>3</v>
      </c>
      <c r="E14" s="49"/>
      <c r="F14" s="6">
        <v>9</v>
      </c>
      <c r="G14" s="6">
        <v>185</v>
      </c>
      <c r="H14" s="6">
        <v>51</v>
      </c>
      <c r="I14" s="8">
        <f t="shared" si="0"/>
        <v>20</v>
      </c>
      <c r="J14" s="8">
        <f t="shared" si="1"/>
        <v>38.999999999999915</v>
      </c>
      <c r="K14" s="49"/>
      <c r="L14" s="6">
        <v>8</v>
      </c>
      <c r="M14" s="6">
        <v>208</v>
      </c>
      <c r="N14" s="6">
        <v>25</v>
      </c>
      <c r="O14" s="8">
        <f t="shared" si="2"/>
        <v>26</v>
      </c>
      <c r="P14" s="8">
        <f t="shared" si="3"/>
        <v>3.124999999999929</v>
      </c>
      <c r="Q14" s="49"/>
      <c r="R14" s="31"/>
      <c r="S14" s="31"/>
      <c r="T14" s="32"/>
      <c r="U14" s="8" t="e">
        <f t="shared" si="4"/>
        <v>#DIV/0!</v>
      </c>
      <c r="V14" s="8" t="e">
        <f t="shared" si="5"/>
        <v>#DIV/0!</v>
      </c>
      <c r="W14" s="14"/>
      <c r="X14" s="8">
        <f t="shared" si="6"/>
        <v>17</v>
      </c>
      <c r="Y14" s="8">
        <f t="shared" si="7"/>
        <v>23</v>
      </c>
      <c r="Z14" s="8">
        <f t="shared" si="8"/>
        <v>11.529411764705841</v>
      </c>
      <c r="AA14" s="46">
        <v>4</v>
      </c>
      <c r="AC14" s="15">
        <f t="shared" si="9"/>
        <v>11151</v>
      </c>
      <c r="AD14" s="15">
        <f t="shared" si="10"/>
        <v>11151</v>
      </c>
      <c r="AE14" s="23">
        <f t="shared" si="11"/>
        <v>1239</v>
      </c>
      <c r="AF14" s="15">
        <f t="shared" si="12"/>
        <v>20.65</v>
      </c>
      <c r="AG14" s="15">
        <f t="shared" si="13"/>
        <v>20</v>
      </c>
      <c r="AH14" s="15">
        <f t="shared" si="14"/>
        <v>38.999999999999915</v>
      </c>
      <c r="AI14" s="13"/>
      <c r="AJ14" s="15">
        <f t="shared" si="15"/>
        <v>12505</v>
      </c>
      <c r="AK14" s="15">
        <f t="shared" si="16"/>
        <v>12505</v>
      </c>
      <c r="AL14" s="23">
        <f t="shared" si="17"/>
        <v>1563.125</v>
      </c>
      <c r="AM14" s="15">
        <f t="shared" si="18"/>
        <v>26.052083333333332</v>
      </c>
      <c r="AN14" s="15">
        <f t="shared" si="19"/>
        <v>26</v>
      </c>
      <c r="AO14" s="15">
        <f t="shared" si="20"/>
        <v>3.124999999999929</v>
      </c>
      <c r="AP14" s="13"/>
      <c r="AQ14" s="15">
        <f t="shared" si="21"/>
        <v>0</v>
      </c>
      <c r="AR14" s="15">
        <f t="shared" si="22"/>
        <v>0</v>
      </c>
      <c r="AS14" s="23" t="e">
        <f t="shared" si="23"/>
        <v>#DIV/0!</v>
      </c>
      <c r="AT14" s="15" t="e">
        <f t="shared" si="24"/>
        <v>#DIV/0!</v>
      </c>
      <c r="AU14" s="15" t="e">
        <f t="shared" si="25"/>
        <v>#DIV/0!</v>
      </c>
      <c r="AV14" s="15" t="e">
        <f t="shared" si="26"/>
        <v>#DIV/0!</v>
      </c>
      <c r="AW14" s="13"/>
      <c r="AX14" s="23">
        <f t="shared" si="27"/>
        <v>1391.5294117647059</v>
      </c>
      <c r="AY14" s="15">
        <f t="shared" si="28"/>
        <v>23.192156862745097</v>
      </c>
      <c r="AZ14" s="15">
        <f t="shared" si="29"/>
        <v>23</v>
      </c>
      <c r="BA14" s="15">
        <f t="shared" si="30"/>
        <v>11.529411764705841</v>
      </c>
      <c r="BE14" s="23">
        <f t="shared" si="31"/>
        <v>23656</v>
      </c>
      <c r="BF14" s="23"/>
      <c r="BG14" s="15"/>
      <c r="BH14" s="15"/>
      <c r="BI14" s="15"/>
      <c r="BJ14" s="14"/>
      <c r="BK14" s="14"/>
      <c r="BL14" s="14"/>
    </row>
    <row r="15" spans="1:64" ht="54" customHeight="1">
      <c r="A15" s="6">
        <v>7</v>
      </c>
      <c r="B15" s="9" t="s">
        <v>43</v>
      </c>
      <c r="C15" s="6">
        <v>711</v>
      </c>
      <c r="D15" s="6" t="s">
        <v>3</v>
      </c>
      <c r="E15" s="49"/>
      <c r="F15" s="6">
        <v>9</v>
      </c>
      <c r="G15" s="6">
        <v>181</v>
      </c>
      <c r="H15" s="6">
        <v>0</v>
      </c>
      <c r="I15" s="8">
        <f t="shared" si="0"/>
        <v>20</v>
      </c>
      <c r="J15" s="8">
        <f t="shared" si="1"/>
        <v>6.666666666666643</v>
      </c>
      <c r="K15" s="49"/>
      <c r="L15" s="6">
        <v>8</v>
      </c>
      <c r="M15" s="6">
        <v>240</v>
      </c>
      <c r="N15" s="6"/>
      <c r="O15" s="8">
        <f t="shared" si="2"/>
        <v>30</v>
      </c>
      <c r="P15" s="8">
        <f t="shared" si="3"/>
        <v>0</v>
      </c>
      <c r="Q15" s="49"/>
      <c r="R15" s="31"/>
      <c r="S15" s="31"/>
      <c r="T15" s="32"/>
      <c r="U15" s="8" t="e">
        <f t="shared" si="4"/>
        <v>#DIV/0!</v>
      </c>
      <c r="V15" s="8" t="e">
        <f t="shared" si="5"/>
        <v>#DIV/0!</v>
      </c>
      <c r="W15" s="14"/>
      <c r="X15" s="8">
        <f t="shared" si="6"/>
        <v>17</v>
      </c>
      <c r="Y15" s="8">
        <f t="shared" si="7"/>
        <v>24</v>
      </c>
      <c r="Z15" s="8">
        <f t="shared" si="8"/>
        <v>45.88235294117652</v>
      </c>
      <c r="AA15" s="46">
        <v>6</v>
      </c>
      <c r="AC15" s="15">
        <f t="shared" si="9"/>
        <v>10860</v>
      </c>
      <c r="AD15" s="15">
        <f t="shared" si="10"/>
        <v>10860</v>
      </c>
      <c r="AE15" s="23">
        <f t="shared" si="11"/>
        <v>1206.6666666666667</v>
      </c>
      <c r="AF15" s="15">
        <f t="shared" si="12"/>
        <v>20.11111111111111</v>
      </c>
      <c r="AG15" s="15">
        <f t="shared" si="13"/>
        <v>20</v>
      </c>
      <c r="AH15" s="15">
        <f t="shared" si="14"/>
        <v>6.666666666666643</v>
      </c>
      <c r="AI15" s="13"/>
      <c r="AJ15" s="15">
        <f t="shared" si="15"/>
        <v>14400</v>
      </c>
      <c r="AK15" s="15">
        <f t="shared" si="16"/>
        <v>14400</v>
      </c>
      <c r="AL15" s="23">
        <f t="shared" si="17"/>
        <v>1800</v>
      </c>
      <c r="AM15" s="15">
        <f t="shared" si="18"/>
        <v>30</v>
      </c>
      <c r="AN15" s="15">
        <f t="shared" si="19"/>
        <v>30</v>
      </c>
      <c r="AO15" s="15">
        <f t="shared" si="20"/>
        <v>0</v>
      </c>
      <c r="AP15" s="13"/>
      <c r="AQ15" s="15">
        <f t="shared" si="21"/>
        <v>0</v>
      </c>
      <c r="AR15" s="15">
        <f t="shared" si="22"/>
        <v>0</v>
      </c>
      <c r="AS15" s="23" t="e">
        <f t="shared" si="23"/>
        <v>#DIV/0!</v>
      </c>
      <c r="AT15" s="15" t="e">
        <f t="shared" si="24"/>
        <v>#DIV/0!</v>
      </c>
      <c r="AU15" s="15" t="e">
        <f t="shared" si="25"/>
        <v>#DIV/0!</v>
      </c>
      <c r="AV15" s="15" t="e">
        <f t="shared" si="26"/>
        <v>#DIV/0!</v>
      </c>
      <c r="AW15" s="13"/>
      <c r="AX15" s="23">
        <f t="shared" si="27"/>
        <v>1485.8823529411766</v>
      </c>
      <c r="AY15" s="15">
        <f t="shared" si="28"/>
        <v>24.764705882352942</v>
      </c>
      <c r="AZ15" s="15">
        <f t="shared" si="29"/>
        <v>24</v>
      </c>
      <c r="BA15" s="15">
        <f t="shared" si="30"/>
        <v>45.88235294117652</v>
      </c>
      <c r="BE15" s="23">
        <f t="shared" si="31"/>
        <v>25260</v>
      </c>
      <c r="BF15" s="23">
        <f>SUM(BE15:BE17)</f>
        <v>76708</v>
      </c>
      <c r="BG15" s="15">
        <f>SUM(BF15/60)</f>
        <v>1278.4666666666667</v>
      </c>
      <c r="BH15" s="15">
        <f>ROUNDDOWN(BG15,0)</f>
        <v>1278</v>
      </c>
      <c r="BI15" s="15">
        <f>SUM(BG15-BH15)*60</f>
        <v>28.00000000000182</v>
      </c>
      <c r="BJ15" s="14">
        <f>SUM((BF15/'2003 Dec Team Overall Results'!F9))/60</f>
        <v>29.731782945736434</v>
      </c>
      <c r="BK15" s="15">
        <f>ROUNDDOWN(BJ15,0)</f>
        <v>29</v>
      </c>
      <c r="BL15" s="15">
        <f>SUM(BJ15-BK15)*60</f>
        <v>43.90697674418604</v>
      </c>
    </row>
    <row r="16" spans="1:64" ht="54" customHeight="1">
      <c r="A16" s="6">
        <v>8</v>
      </c>
      <c r="B16" s="9" t="s">
        <v>44</v>
      </c>
      <c r="C16" s="6">
        <v>668</v>
      </c>
      <c r="D16" s="6" t="s">
        <v>3</v>
      </c>
      <c r="E16" s="49"/>
      <c r="F16" s="6">
        <v>9</v>
      </c>
      <c r="G16" s="6">
        <v>190</v>
      </c>
      <c r="H16" s="6">
        <v>23</v>
      </c>
      <c r="I16" s="8">
        <f t="shared" si="0"/>
        <v>21</v>
      </c>
      <c r="J16" s="8">
        <f t="shared" si="1"/>
        <v>9.2222222222221</v>
      </c>
      <c r="K16" s="49"/>
      <c r="L16" s="6">
        <v>8</v>
      </c>
      <c r="M16" s="6">
        <v>240</v>
      </c>
      <c r="N16" s="6"/>
      <c r="O16" s="8">
        <f t="shared" si="2"/>
        <v>30</v>
      </c>
      <c r="P16" s="8">
        <f t="shared" si="3"/>
        <v>0</v>
      </c>
      <c r="Q16" s="49"/>
      <c r="R16" s="31"/>
      <c r="S16" s="31"/>
      <c r="T16" s="32"/>
      <c r="U16" s="8" t="e">
        <f t="shared" si="4"/>
        <v>#DIV/0!</v>
      </c>
      <c r="V16" s="8" t="e">
        <f t="shared" si="5"/>
        <v>#DIV/0!</v>
      </c>
      <c r="W16" s="14"/>
      <c r="X16" s="8">
        <f t="shared" si="6"/>
        <v>17</v>
      </c>
      <c r="Y16" s="8">
        <f t="shared" si="7"/>
        <v>25</v>
      </c>
      <c r="Z16" s="8">
        <f t="shared" si="8"/>
        <v>18.999999999999986</v>
      </c>
      <c r="AA16" s="46">
        <v>7</v>
      </c>
      <c r="AC16" s="15">
        <f t="shared" si="9"/>
        <v>11423</v>
      </c>
      <c r="AD16" s="15">
        <f t="shared" si="10"/>
        <v>11423</v>
      </c>
      <c r="AE16" s="23">
        <f t="shared" si="11"/>
        <v>1269.2222222222222</v>
      </c>
      <c r="AF16" s="15">
        <f t="shared" si="12"/>
        <v>21.1537037037037</v>
      </c>
      <c r="AG16" s="15">
        <f t="shared" si="13"/>
        <v>21</v>
      </c>
      <c r="AH16" s="15">
        <f t="shared" si="14"/>
        <v>9.2222222222221</v>
      </c>
      <c r="AI16" s="13"/>
      <c r="AJ16" s="15">
        <f t="shared" si="15"/>
        <v>14400</v>
      </c>
      <c r="AK16" s="15">
        <f t="shared" si="16"/>
        <v>14400</v>
      </c>
      <c r="AL16" s="23">
        <f t="shared" si="17"/>
        <v>1800</v>
      </c>
      <c r="AM16" s="15">
        <f t="shared" si="18"/>
        <v>30</v>
      </c>
      <c r="AN16" s="15">
        <f t="shared" si="19"/>
        <v>30</v>
      </c>
      <c r="AO16" s="15">
        <f t="shared" si="20"/>
        <v>0</v>
      </c>
      <c r="AP16" s="13"/>
      <c r="AQ16" s="15">
        <f t="shared" si="21"/>
        <v>0</v>
      </c>
      <c r="AR16" s="15">
        <f t="shared" si="22"/>
        <v>0</v>
      </c>
      <c r="AS16" s="23" t="e">
        <f t="shared" si="23"/>
        <v>#DIV/0!</v>
      </c>
      <c r="AT16" s="15" t="e">
        <f t="shared" si="24"/>
        <v>#DIV/0!</v>
      </c>
      <c r="AU16" s="15" t="e">
        <f t="shared" si="25"/>
        <v>#DIV/0!</v>
      </c>
      <c r="AV16" s="15" t="e">
        <f t="shared" si="26"/>
        <v>#DIV/0!</v>
      </c>
      <c r="AW16" s="13"/>
      <c r="AX16" s="23">
        <f t="shared" si="27"/>
        <v>1519</v>
      </c>
      <c r="AY16" s="15">
        <f t="shared" si="28"/>
        <v>25.316666666666666</v>
      </c>
      <c r="AZ16" s="15">
        <f t="shared" si="29"/>
        <v>25</v>
      </c>
      <c r="BA16" s="15">
        <f t="shared" si="30"/>
        <v>18.999999999999986</v>
      </c>
      <c r="BE16" s="23">
        <f t="shared" si="31"/>
        <v>25823</v>
      </c>
      <c r="BF16" s="23"/>
      <c r="BG16" s="15"/>
      <c r="BH16" s="15"/>
      <c r="BI16" s="15"/>
      <c r="BJ16" s="14"/>
      <c r="BK16" s="14"/>
      <c r="BL16" s="14"/>
    </row>
    <row r="17" spans="1:64" ht="54" customHeight="1">
      <c r="A17" s="6">
        <v>9</v>
      </c>
      <c r="B17" s="9" t="s">
        <v>45</v>
      </c>
      <c r="C17" s="6">
        <v>479</v>
      </c>
      <c r="D17" s="6" t="s">
        <v>3</v>
      </c>
      <c r="E17" s="49"/>
      <c r="F17" s="6">
        <v>9</v>
      </c>
      <c r="G17" s="6">
        <v>187</v>
      </c>
      <c r="H17" s="6">
        <v>5</v>
      </c>
      <c r="I17" s="8">
        <f t="shared" si="0"/>
        <v>20</v>
      </c>
      <c r="J17" s="8">
        <f t="shared" si="1"/>
        <v>47.22222222222207</v>
      </c>
      <c r="K17" s="49"/>
      <c r="L17" s="6">
        <v>0</v>
      </c>
      <c r="M17" s="6">
        <v>240</v>
      </c>
      <c r="N17" s="6"/>
      <c r="O17" s="35" t="e">
        <f t="shared" si="2"/>
        <v>#DIV/0!</v>
      </c>
      <c r="P17" s="35" t="e">
        <f t="shared" si="3"/>
        <v>#DIV/0!</v>
      </c>
      <c r="Q17" s="49"/>
      <c r="R17" s="31"/>
      <c r="S17" s="31"/>
      <c r="T17" s="32"/>
      <c r="U17" s="8" t="e">
        <f t="shared" si="4"/>
        <v>#DIV/0!</v>
      </c>
      <c r="V17" s="8" t="e">
        <f t="shared" si="5"/>
        <v>#DIV/0!</v>
      </c>
      <c r="W17" s="14"/>
      <c r="X17" s="8">
        <f t="shared" si="6"/>
        <v>9</v>
      </c>
      <c r="Y17" s="8">
        <f t="shared" si="7"/>
        <v>47</v>
      </c>
      <c r="Z17" s="8">
        <f t="shared" si="8"/>
        <v>27.222222222222143</v>
      </c>
      <c r="AA17" s="46">
        <v>11</v>
      </c>
      <c r="AC17" s="15">
        <f t="shared" si="9"/>
        <v>11225</v>
      </c>
      <c r="AD17" s="15">
        <f t="shared" si="10"/>
        <v>11225</v>
      </c>
      <c r="AE17" s="23">
        <f t="shared" si="11"/>
        <v>1247.2222222222222</v>
      </c>
      <c r="AF17" s="15">
        <f t="shared" si="12"/>
        <v>20.787037037037035</v>
      </c>
      <c r="AG17" s="15">
        <f t="shared" si="13"/>
        <v>20</v>
      </c>
      <c r="AH17" s="15">
        <f t="shared" si="14"/>
        <v>47.22222222222207</v>
      </c>
      <c r="AI17" s="13"/>
      <c r="AJ17" s="15">
        <f t="shared" si="15"/>
        <v>14400</v>
      </c>
      <c r="AK17" s="15">
        <f t="shared" si="16"/>
        <v>14400</v>
      </c>
      <c r="AL17" s="23" t="e">
        <f t="shared" si="17"/>
        <v>#DIV/0!</v>
      </c>
      <c r="AM17" s="15" t="e">
        <f t="shared" si="18"/>
        <v>#DIV/0!</v>
      </c>
      <c r="AN17" s="15" t="e">
        <f t="shared" si="19"/>
        <v>#DIV/0!</v>
      </c>
      <c r="AO17" s="15" t="e">
        <f t="shared" si="20"/>
        <v>#DIV/0!</v>
      </c>
      <c r="AP17" s="13"/>
      <c r="AQ17" s="15">
        <f t="shared" si="21"/>
        <v>0</v>
      </c>
      <c r="AR17" s="15">
        <f t="shared" si="22"/>
        <v>0</v>
      </c>
      <c r="AS17" s="23" t="e">
        <f t="shared" si="23"/>
        <v>#DIV/0!</v>
      </c>
      <c r="AT17" s="15" t="e">
        <f t="shared" si="24"/>
        <v>#DIV/0!</v>
      </c>
      <c r="AU17" s="15" t="e">
        <f t="shared" si="25"/>
        <v>#DIV/0!</v>
      </c>
      <c r="AV17" s="15" t="e">
        <f t="shared" si="26"/>
        <v>#DIV/0!</v>
      </c>
      <c r="AW17" s="13"/>
      <c r="AX17" s="23">
        <f t="shared" si="27"/>
        <v>2847.222222222222</v>
      </c>
      <c r="AY17" s="15">
        <f t="shared" si="28"/>
        <v>47.4537037037037</v>
      </c>
      <c r="AZ17" s="15">
        <f t="shared" si="29"/>
        <v>47</v>
      </c>
      <c r="BA17" s="15">
        <f t="shared" si="30"/>
        <v>27.222222222222143</v>
      </c>
      <c r="BE17" s="23">
        <f t="shared" si="31"/>
        <v>25625</v>
      </c>
      <c r="BF17" s="23"/>
      <c r="BG17" s="15"/>
      <c r="BH17" s="15"/>
      <c r="BI17" s="15"/>
      <c r="BJ17" s="14"/>
      <c r="BK17" s="14"/>
      <c r="BL17" s="14"/>
    </row>
    <row r="18" spans="1:64" ht="54" customHeight="1">
      <c r="A18" s="6">
        <v>4</v>
      </c>
      <c r="B18" s="9" t="s">
        <v>40</v>
      </c>
      <c r="C18" s="6">
        <v>915</v>
      </c>
      <c r="D18" s="6" t="s">
        <v>3</v>
      </c>
      <c r="E18" s="49"/>
      <c r="F18" s="6">
        <v>9</v>
      </c>
      <c r="G18" s="6">
        <v>183</v>
      </c>
      <c r="H18" s="6">
        <v>34</v>
      </c>
      <c r="I18" s="8">
        <f t="shared" si="0"/>
        <v>20</v>
      </c>
      <c r="J18" s="8">
        <f t="shared" si="1"/>
        <v>23.77777777777773</v>
      </c>
      <c r="K18" s="49"/>
      <c r="L18" s="6">
        <v>6</v>
      </c>
      <c r="M18" s="6">
        <v>240</v>
      </c>
      <c r="N18" s="6"/>
      <c r="O18" s="8">
        <f t="shared" si="2"/>
        <v>40</v>
      </c>
      <c r="P18" s="8">
        <f t="shared" si="3"/>
        <v>0</v>
      </c>
      <c r="Q18" s="49"/>
      <c r="R18" s="31"/>
      <c r="S18" s="31"/>
      <c r="T18" s="32"/>
      <c r="U18" s="8" t="e">
        <f t="shared" si="4"/>
        <v>#DIV/0!</v>
      </c>
      <c r="V18" s="8" t="e">
        <f t="shared" si="5"/>
        <v>#DIV/0!</v>
      </c>
      <c r="W18" s="14"/>
      <c r="X18" s="8">
        <f t="shared" si="6"/>
        <v>15</v>
      </c>
      <c r="Y18" s="8">
        <f t="shared" si="7"/>
        <v>28</v>
      </c>
      <c r="Z18" s="8">
        <f t="shared" si="8"/>
        <v>14.266666666666552</v>
      </c>
      <c r="AA18" s="46">
        <v>10</v>
      </c>
      <c r="AC18" s="15">
        <f t="shared" si="9"/>
        <v>11014</v>
      </c>
      <c r="AD18" s="15">
        <f t="shared" si="10"/>
        <v>11014</v>
      </c>
      <c r="AE18" s="23">
        <f t="shared" si="11"/>
        <v>1223.7777777777778</v>
      </c>
      <c r="AF18" s="15">
        <f t="shared" si="12"/>
        <v>20.396296296296295</v>
      </c>
      <c r="AG18" s="15">
        <f t="shared" si="13"/>
        <v>20</v>
      </c>
      <c r="AH18" s="15">
        <f t="shared" si="14"/>
        <v>23.77777777777773</v>
      </c>
      <c r="AI18" s="13"/>
      <c r="AJ18" s="15">
        <f t="shared" si="15"/>
        <v>14400</v>
      </c>
      <c r="AK18" s="15">
        <f t="shared" si="16"/>
        <v>14400</v>
      </c>
      <c r="AL18" s="23">
        <f t="shared" si="17"/>
        <v>2400</v>
      </c>
      <c r="AM18" s="15">
        <f t="shared" si="18"/>
        <v>40</v>
      </c>
      <c r="AN18" s="15">
        <f t="shared" si="19"/>
        <v>40</v>
      </c>
      <c r="AO18" s="15">
        <f t="shared" si="20"/>
        <v>0</v>
      </c>
      <c r="AP18" s="13"/>
      <c r="AQ18" s="15">
        <f t="shared" si="21"/>
        <v>0</v>
      </c>
      <c r="AR18" s="15">
        <f t="shared" si="22"/>
        <v>0</v>
      </c>
      <c r="AS18" s="23" t="e">
        <f t="shared" si="23"/>
        <v>#DIV/0!</v>
      </c>
      <c r="AT18" s="15" t="e">
        <f t="shared" si="24"/>
        <v>#DIV/0!</v>
      </c>
      <c r="AU18" s="15" t="e">
        <f t="shared" si="25"/>
        <v>#DIV/0!</v>
      </c>
      <c r="AV18" s="15" t="e">
        <f t="shared" si="26"/>
        <v>#DIV/0!</v>
      </c>
      <c r="AW18" s="13"/>
      <c r="AX18" s="23">
        <f t="shared" si="27"/>
        <v>1694.2666666666667</v>
      </c>
      <c r="AY18" s="15">
        <f t="shared" si="28"/>
        <v>28.237777777777776</v>
      </c>
      <c r="AZ18" s="15">
        <f t="shared" si="29"/>
        <v>28</v>
      </c>
      <c r="BA18" s="15">
        <f t="shared" si="30"/>
        <v>14.266666666666552</v>
      </c>
      <c r="BE18" s="23">
        <f t="shared" si="31"/>
        <v>25414</v>
      </c>
      <c r="BF18" s="23">
        <f>SUM(BE18:BE20)</f>
        <v>80161</v>
      </c>
      <c r="BG18" s="15">
        <f>SUM(BF18/60)</f>
        <v>1336.0166666666667</v>
      </c>
      <c r="BH18" s="15">
        <f>ROUNDDOWN(BG18,0)</f>
        <v>1336</v>
      </c>
      <c r="BI18" s="15">
        <f>SUM(BG18-BH18)*60</f>
        <v>0.9999999999990905</v>
      </c>
      <c r="BJ18" s="14">
        <f>SUM((BF18/'2003 Dec Team Overall Results'!F10))/60</f>
        <v>43.09731182795699</v>
      </c>
      <c r="BK18" s="15">
        <f>ROUNDDOWN(BJ18,0)</f>
        <v>43</v>
      </c>
      <c r="BL18" s="15">
        <f>SUM(BJ18-BK18)*60</f>
        <v>5.838709677419587</v>
      </c>
    </row>
    <row r="19" spans="1:61" ht="54" customHeight="1">
      <c r="A19" s="6">
        <v>5</v>
      </c>
      <c r="B19" s="9" t="s">
        <v>41</v>
      </c>
      <c r="C19" s="6">
        <v>354</v>
      </c>
      <c r="D19" s="6" t="s">
        <v>3</v>
      </c>
      <c r="E19" s="49"/>
      <c r="F19" s="6">
        <v>9</v>
      </c>
      <c r="G19" s="6">
        <v>192</v>
      </c>
      <c r="H19" s="6">
        <v>27</v>
      </c>
      <c r="I19" s="8">
        <f t="shared" si="0"/>
        <v>21</v>
      </c>
      <c r="J19" s="8">
        <f t="shared" si="1"/>
        <v>22.99999999999997</v>
      </c>
      <c r="K19" s="49"/>
      <c r="L19" s="6">
        <v>7</v>
      </c>
      <c r="M19" s="6">
        <v>240</v>
      </c>
      <c r="N19" s="6"/>
      <c r="O19" s="8">
        <f t="shared" si="2"/>
        <v>34</v>
      </c>
      <c r="P19" s="8">
        <f t="shared" si="3"/>
        <v>17.14285714285751</v>
      </c>
      <c r="Q19" s="49"/>
      <c r="R19" s="31"/>
      <c r="S19" s="31"/>
      <c r="T19" s="32"/>
      <c r="U19" s="8" t="e">
        <f t="shared" si="4"/>
        <v>#DIV/0!</v>
      </c>
      <c r="V19" s="8" t="e">
        <f t="shared" si="5"/>
        <v>#DIV/0!</v>
      </c>
      <c r="W19" s="14"/>
      <c r="X19" s="8">
        <f t="shared" si="6"/>
        <v>16</v>
      </c>
      <c r="Y19" s="8">
        <f t="shared" si="7"/>
        <v>27</v>
      </c>
      <c r="Z19" s="8">
        <f t="shared" si="8"/>
        <v>1.6874999999999574</v>
      </c>
      <c r="AA19" s="46">
        <v>9</v>
      </c>
      <c r="AC19" s="15">
        <f t="shared" si="9"/>
        <v>11547</v>
      </c>
      <c r="AD19" s="15">
        <f t="shared" si="10"/>
        <v>11547</v>
      </c>
      <c r="AE19" s="23">
        <f t="shared" si="11"/>
        <v>1283</v>
      </c>
      <c r="AF19" s="15">
        <f t="shared" si="12"/>
        <v>21.383333333333333</v>
      </c>
      <c r="AG19" s="15">
        <f t="shared" si="13"/>
        <v>21</v>
      </c>
      <c r="AH19" s="15">
        <f t="shared" si="14"/>
        <v>22.99999999999997</v>
      </c>
      <c r="AI19" s="13"/>
      <c r="AJ19" s="15">
        <f t="shared" si="15"/>
        <v>14400</v>
      </c>
      <c r="AK19" s="15">
        <f t="shared" si="16"/>
        <v>14400</v>
      </c>
      <c r="AL19" s="23">
        <f t="shared" si="17"/>
        <v>2057.1428571428573</v>
      </c>
      <c r="AM19" s="15">
        <f t="shared" si="18"/>
        <v>34.28571428571429</v>
      </c>
      <c r="AN19" s="15">
        <f t="shared" si="19"/>
        <v>34</v>
      </c>
      <c r="AO19" s="15">
        <f t="shared" si="20"/>
        <v>17.14285714285751</v>
      </c>
      <c r="AP19" s="13"/>
      <c r="AQ19" s="15">
        <f t="shared" si="21"/>
        <v>0</v>
      </c>
      <c r="AR19" s="15">
        <f t="shared" si="22"/>
        <v>0</v>
      </c>
      <c r="AS19" s="23" t="e">
        <f t="shared" si="23"/>
        <v>#DIV/0!</v>
      </c>
      <c r="AT19" s="15" t="e">
        <f t="shared" si="24"/>
        <v>#DIV/0!</v>
      </c>
      <c r="AU19" s="15" t="e">
        <f t="shared" si="25"/>
        <v>#DIV/0!</v>
      </c>
      <c r="AV19" s="15" t="e">
        <f t="shared" si="26"/>
        <v>#DIV/0!</v>
      </c>
      <c r="AW19" s="13"/>
      <c r="AX19" s="23">
        <f t="shared" si="27"/>
        <v>1621.6875</v>
      </c>
      <c r="AY19" s="15">
        <f t="shared" si="28"/>
        <v>27.028125</v>
      </c>
      <c r="AZ19" s="15">
        <f t="shared" si="29"/>
        <v>27</v>
      </c>
      <c r="BA19" s="15">
        <f t="shared" si="30"/>
        <v>1.6874999999999574</v>
      </c>
      <c r="BE19" s="23">
        <f t="shared" si="31"/>
        <v>25947</v>
      </c>
      <c r="BF19" s="23"/>
      <c r="BG19" s="15"/>
      <c r="BH19" s="15"/>
      <c r="BI19" s="15"/>
    </row>
    <row r="20" spans="1:61" ht="54" customHeight="1">
      <c r="A20" s="6">
        <v>6</v>
      </c>
      <c r="B20" s="9" t="s">
        <v>42</v>
      </c>
      <c r="C20" s="6" t="s">
        <v>19</v>
      </c>
      <c r="D20" s="6" t="s">
        <v>3</v>
      </c>
      <c r="E20" s="49"/>
      <c r="F20" s="6">
        <v>0</v>
      </c>
      <c r="G20" s="6">
        <v>240</v>
      </c>
      <c r="H20" s="6"/>
      <c r="I20" s="35" t="e">
        <f t="shared" si="0"/>
        <v>#DIV/0!</v>
      </c>
      <c r="J20" s="35" t="e">
        <f t="shared" si="1"/>
        <v>#DIV/0!</v>
      </c>
      <c r="K20" s="49"/>
      <c r="L20" s="6">
        <v>0</v>
      </c>
      <c r="M20" s="6">
        <v>240</v>
      </c>
      <c r="N20" s="6"/>
      <c r="O20" s="35" t="e">
        <f t="shared" si="2"/>
        <v>#DIV/0!</v>
      </c>
      <c r="P20" s="35" t="e">
        <f t="shared" si="3"/>
        <v>#DIV/0!</v>
      </c>
      <c r="Q20" s="49"/>
      <c r="R20" s="31"/>
      <c r="S20" s="31"/>
      <c r="T20" s="32"/>
      <c r="U20" s="8" t="e">
        <f t="shared" si="4"/>
        <v>#DIV/0!</v>
      </c>
      <c r="V20" s="8" t="e">
        <f t="shared" si="5"/>
        <v>#DIV/0!</v>
      </c>
      <c r="W20" s="14"/>
      <c r="X20" s="8">
        <f t="shared" si="6"/>
        <v>0</v>
      </c>
      <c r="Y20" s="6"/>
      <c r="Z20" s="35" t="e">
        <f>+BA20</f>
        <v>#DIV/0!</v>
      </c>
      <c r="AA20" s="46">
        <v>12</v>
      </c>
      <c r="AC20" s="15">
        <f t="shared" si="9"/>
        <v>14400</v>
      </c>
      <c r="AD20" s="15">
        <f t="shared" si="10"/>
        <v>14400</v>
      </c>
      <c r="AE20" s="23" t="e">
        <f t="shared" si="11"/>
        <v>#DIV/0!</v>
      </c>
      <c r="AF20" s="15" t="e">
        <f t="shared" si="12"/>
        <v>#DIV/0!</v>
      </c>
      <c r="AG20" s="15" t="e">
        <f t="shared" si="13"/>
        <v>#DIV/0!</v>
      </c>
      <c r="AH20" s="15" t="e">
        <f t="shared" si="14"/>
        <v>#DIV/0!</v>
      </c>
      <c r="AI20" s="13"/>
      <c r="AJ20" s="15">
        <f t="shared" si="15"/>
        <v>14400</v>
      </c>
      <c r="AK20" s="15">
        <f t="shared" si="16"/>
        <v>14400</v>
      </c>
      <c r="AL20" s="23" t="e">
        <f t="shared" si="17"/>
        <v>#DIV/0!</v>
      </c>
      <c r="AM20" s="15" t="e">
        <f t="shared" si="18"/>
        <v>#DIV/0!</v>
      </c>
      <c r="AN20" s="15" t="e">
        <f t="shared" si="19"/>
        <v>#DIV/0!</v>
      </c>
      <c r="AO20" s="15" t="e">
        <f t="shared" si="20"/>
        <v>#DIV/0!</v>
      </c>
      <c r="AP20" s="13"/>
      <c r="AQ20" s="15">
        <f t="shared" si="21"/>
        <v>0</v>
      </c>
      <c r="AR20" s="15">
        <f t="shared" si="22"/>
        <v>0</v>
      </c>
      <c r="AS20" s="23" t="e">
        <f t="shared" si="23"/>
        <v>#DIV/0!</v>
      </c>
      <c r="AT20" s="15" t="e">
        <f t="shared" si="24"/>
        <v>#DIV/0!</v>
      </c>
      <c r="AU20" s="15" t="e">
        <f t="shared" si="25"/>
        <v>#DIV/0!</v>
      </c>
      <c r="AV20" s="15" t="e">
        <f t="shared" si="26"/>
        <v>#DIV/0!</v>
      </c>
      <c r="AW20" s="13"/>
      <c r="AX20" s="23" t="e">
        <f t="shared" si="27"/>
        <v>#DIV/0!</v>
      </c>
      <c r="AY20" s="15" t="e">
        <f t="shared" si="28"/>
        <v>#DIV/0!</v>
      </c>
      <c r="AZ20" s="15" t="e">
        <f t="shared" si="29"/>
        <v>#DIV/0!</v>
      </c>
      <c r="BA20" s="15" t="e">
        <f t="shared" si="30"/>
        <v>#DIV/0!</v>
      </c>
      <c r="BE20" s="23">
        <f t="shared" si="31"/>
        <v>28800</v>
      </c>
      <c r="BF20" s="23"/>
      <c r="BG20" s="15"/>
      <c r="BH20" s="15"/>
      <c r="BI20" s="15"/>
    </row>
  </sheetData>
  <sheetProtection/>
  <protectedRanges>
    <protectedRange sqref="L9:N20 D9:H20 R9:T20" name="Range1_1"/>
  </protectedRanges>
  <mergeCells count="27">
    <mergeCell ref="X6:Z6"/>
    <mergeCell ref="X7:X8"/>
    <mergeCell ref="Y7:Z7"/>
    <mergeCell ref="D7:D8"/>
    <mergeCell ref="R6:V6"/>
    <mergeCell ref="M7:N7"/>
    <mergeCell ref="S7:T7"/>
    <mergeCell ref="U7:V7"/>
    <mergeCell ref="C7:C8"/>
    <mergeCell ref="A7:A8"/>
    <mergeCell ref="G7:H7"/>
    <mergeCell ref="A1:P2"/>
    <mergeCell ref="X1:Z1"/>
    <mergeCell ref="I7:J7"/>
    <mergeCell ref="F6:J6"/>
    <mergeCell ref="L6:P6"/>
    <mergeCell ref="O7:P7"/>
    <mergeCell ref="L7:L8"/>
    <mergeCell ref="F7:F8"/>
    <mergeCell ref="R7:R8"/>
    <mergeCell ref="U3:W3"/>
    <mergeCell ref="U4:W4"/>
    <mergeCell ref="AC7:AH7"/>
    <mergeCell ref="BE7:BL7"/>
    <mergeCell ref="AJ7:AO7"/>
    <mergeCell ref="AQ7:AV7"/>
    <mergeCell ref="AX7:BA7"/>
  </mergeCells>
  <printOptions horizontalCentered="1" verticalCentered="1"/>
  <pageMargins left="0.35433070866141736" right="0.4724409448818898" top="0.33" bottom="0.15748031496062992" header="0.1968503937007874" footer="0.11811023622047245"/>
  <pageSetup fitToHeight="1" fitToWidth="1" horizontalDpi="300" verticalDpi="300" orientation="landscape" paperSize="9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selection activeCell="A1" sqref="A1:C2"/>
    </sheetView>
  </sheetViews>
  <sheetFormatPr defaultColWidth="9.140625" defaultRowHeight="12.75"/>
  <cols>
    <col min="1" max="1" width="54.7109375" style="0" customWidth="1"/>
    <col min="2" max="2" width="26.7109375" style="0" customWidth="1"/>
    <col min="3" max="3" width="4.00390625" style="0" customWidth="1"/>
    <col min="4" max="4" width="14.140625" style="0" customWidth="1"/>
    <col min="5" max="5" width="3.140625" style="0" customWidth="1"/>
    <col min="6" max="7" width="11.421875" style="0" customWidth="1"/>
    <col min="8" max="8" width="2.421875" style="0" customWidth="1"/>
    <col min="9" max="11" width="11.421875" style="0" customWidth="1"/>
    <col min="12" max="13" width="11.421875" style="0" hidden="1" customWidth="1"/>
    <col min="14" max="14" width="2.421875" style="0" hidden="1" customWidth="1"/>
    <col min="15" max="16" width="11.421875" style="0" hidden="1" customWidth="1"/>
  </cols>
  <sheetData>
    <row r="1" spans="1:16" ht="35.25" customHeight="1">
      <c r="A1" s="180" t="s">
        <v>77</v>
      </c>
      <c r="B1" s="178">
        <v>41254</v>
      </c>
      <c r="C1" s="57"/>
      <c r="D1" s="182" t="s">
        <v>78</v>
      </c>
      <c r="E1" s="183"/>
      <c r="F1" s="183"/>
      <c r="G1" s="183"/>
      <c r="H1" s="183"/>
      <c r="I1" s="183"/>
      <c r="J1" s="184"/>
      <c r="K1" s="60"/>
      <c r="L1" s="185" t="s">
        <v>79</v>
      </c>
      <c r="M1" s="186"/>
      <c r="N1" s="186"/>
      <c r="O1" s="186"/>
      <c r="P1" s="187"/>
    </row>
    <row r="2" spans="1:16" ht="29.25" customHeight="1">
      <c r="A2" s="181"/>
      <c r="B2" s="179"/>
      <c r="C2" s="12"/>
      <c r="D2" s="188" t="s">
        <v>80</v>
      </c>
      <c r="E2" s="189"/>
      <c r="F2" s="189"/>
      <c r="G2" s="190"/>
      <c r="H2" s="61"/>
      <c r="I2" s="188" t="s">
        <v>81</v>
      </c>
      <c r="J2" s="194"/>
      <c r="K2" s="61"/>
      <c r="L2" s="188" t="s">
        <v>80</v>
      </c>
      <c r="M2" s="190"/>
      <c r="N2" s="61"/>
      <c r="O2" s="188" t="s">
        <v>81</v>
      </c>
      <c r="P2" s="190"/>
    </row>
    <row r="3" spans="1:16" ht="17.25" customHeight="1">
      <c r="A3" s="62"/>
      <c r="B3" s="63"/>
      <c r="C3" s="63"/>
      <c r="D3" s="191"/>
      <c r="E3" s="192"/>
      <c r="F3" s="192"/>
      <c r="G3" s="193"/>
      <c r="H3" s="63"/>
      <c r="I3" s="191"/>
      <c r="J3" s="195"/>
      <c r="K3" s="63"/>
      <c r="L3" s="191"/>
      <c r="M3" s="193"/>
      <c r="N3" s="63"/>
      <c r="O3" s="191"/>
      <c r="P3" s="193"/>
    </row>
    <row r="4" spans="1:16" ht="33" customHeight="1">
      <c r="A4" s="64" t="s">
        <v>82</v>
      </c>
      <c r="B4" s="65" t="s">
        <v>7</v>
      </c>
      <c r="C4" s="12"/>
      <c r="D4" s="66" t="s">
        <v>23</v>
      </c>
      <c r="E4" s="66"/>
      <c r="F4" s="67" t="s">
        <v>12</v>
      </c>
      <c r="G4" s="67" t="s">
        <v>11</v>
      </c>
      <c r="H4" s="61"/>
      <c r="I4" s="68" t="s">
        <v>12</v>
      </c>
      <c r="J4" s="69" t="s">
        <v>11</v>
      </c>
      <c r="K4" s="61"/>
      <c r="L4" s="68" t="s">
        <v>12</v>
      </c>
      <c r="M4" s="68" t="s">
        <v>11</v>
      </c>
      <c r="N4" s="61"/>
      <c r="O4" s="68" t="s">
        <v>12</v>
      </c>
      <c r="P4" s="68" t="s">
        <v>11</v>
      </c>
    </row>
    <row r="5" spans="1:10" ht="12.75">
      <c r="A5" s="70"/>
      <c r="B5" s="12"/>
      <c r="C5" s="12"/>
      <c r="D5" s="12"/>
      <c r="E5" s="12"/>
      <c r="F5" s="12"/>
      <c r="G5" s="12"/>
      <c r="H5" s="12"/>
      <c r="I5" s="12"/>
      <c r="J5" s="30"/>
    </row>
    <row r="6" spans="1:16" ht="31.5" customHeight="1">
      <c r="A6" s="71" t="str">
        <f>+'Green Machine 1 165'!D4</f>
        <v>Green Machine 1 - 165</v>
      </c>
      <c r="B6" s="72" t="str">
        <f>+'Green Machine 1 165'!D5</f>
        <v>H16</v>
      </c>
      <c r="C6" s="12"/>
      <c r="D6" s="73">
        <f>+'Green Machine 1 165'!L11</f>
        <v>18</v>
      </c>
      <c r="E6" s="74"/>
      <c r="F6" s="73">
        <f>+'Green Machine 1 165'!D11</f>
        <v>21</v>
      </c>
      <c r="G6" s="73">
        <f>+'Green Machine 1 165'!F11</f>
        <v>3.3888888888888147</v>
      </c>
      <c r="H6" s="75"/>
      <c r="I6" s="73">
        <f>+'Green Machine 1 165'!D12</f>
        <v>12</v>
      </c>
      <c r="J6" s="76">
        <f>+'Green Machine 1 165'!F12</f>
        <v>43.00000000000001</v>
      </c>
      <c r="K6" s="10"/>
      <c r="L6" s="8">
        <f>+'Dayaks 1 246'!G11</f>
        <v>23</v>
      </c>
      <c r="M6" s="8">
        <f>+'Dayaks 1 246'!H11</f>
        <v>52.5</v>
      </c>
      <c r="N6" s="10"/>
      <c r="O6" s="8">
        <f>+'Dayaks 1 246'!G12</f>
        <v>12</v>
      </c>
      <c r="P6" s="8">
        <f>+'Dayaks 1 246'!H12</f>
        <v>16.999999999999993</v>
      </c>
    </row>
    <row r="7" spans="1:16" ht="31.5" customHeight="1">
      <c r="A7" s="71" t="str">
        <f>+'Green Machine 2 620'!D4</f>
        <v>Green Machine 2 - 620</v>
      </c>
      <c r="B7" s="72" t="str">
        <f>+'Green Machine 2 620'!D5</f>
        <v>H16</v>
      </c>
      <c r="C7" s="12"/>
      <c r="D7" s="73">
        <f>+'Green Machine 2 620'!L11</f>
        <v>17</v>
      </c>
      <c r="E7" s="74"/>
      <c r="F7" s="73">
        <f>+'Green Machine 2 620'!D11</f>
        <v>21</v>
      </c>
      <c r="G7" s="73">
        <f>+'Green Machine 2 620'!F11</f>
        <v>42.29411764705873</v>
      </c>
      <c r="H7" s="75"/>
      <c r="I7" s="73">
        <f>+'Green Machine 2 620'!D12</f>
        <v>12</v>
      </c>
      <c r="J7" s="76">
        <f>+'Green Machine 2 620'!F12</f>
        <v>58.99999999999995</v>
      </c>
      <c r="K7" s="10"/>
      <c r="L7" s="8">
        <f>+'Dayaks 2 310'!G11</f>
        <v>25</v>
      </c>
      <c r="M7" s="8">
        <f>+'Dayaks 2 310'!H11</f>
        <v>23.882352941176492</v>
      </c>
      <c r="N7" s="10"/>
      <c r="O7" s="8">
        <f>+'Dayaks 2 310'!G12</f>
        <v>12</v>
      </c>
      <c r="P7" s="8">
        <f>+'Dayaks 2 310'!H12</f>
        <v>26.000000000000014</v>
      </c>
    </row>
    <row r="8" spans="1:16" ht="31.5" customHeight="1">
      <c r="A8" s="71" t="str">
        <f>+'Dayaks 3 863'!D4</f>
        <v>Dayaks 3 - 863</v>
      </c>
      <c r="B8" s="72" t="str">
        <f>+'Dayaks 3 863'!D5</f>
        <v>H16</v>
      </c>
      <c r="C8" s="12"/>
      <c r="D8" s="73">
        <f>+'Dayaks 3 863'!L11</f>
        <v>17</v>
      </c>
      <c r="E8" s="74"/>
      <c r="F8" s="73">
        <f>+'Dayaks 3 863'!D11</f>
        <v>22</v>
      </c>
      <c r="G8" s="73">
        <f>+'Dayaks 3 863'!F11</f>
        <v>0.470588235294116</v>
      </c>
      <c r="H8" s="75"/>
      <c r="I8" s="73">
        <f>+'Dayaks 3 863'!D12</f>
        <v>13</v>
      </c>
      <c r="J8" s="76">
        <f>+'Dayaks 3 863'!F12</f>
        <v>22.00000000000003</v>
      </c>
      <c r="K8" s="10"/>
      <c r="L8" s="8">
        <f>+'Green Machine 2 620'!G11</f>
        <v>21</v>
      </c>
      <c r="M8" s="8">
        <f>+'Green Machine 2 620'!H11</f>
        <v>42.29411764705873</v>
      </c>
      <c r="N8" s="10"/>
      <c r="O8" s="8">
        <f>+'Green Machine 2 620'!G12</f>
        <v>12</v>
      </c>
      <c r="P8" s="8">
        <f>+'Green Machine 2 620'!H12</f>
        <v>58.99999999999995</v>
      </c>
    </row>
    <row r="9" spans="1:16" ht="31.5" customHeight="1">
      <c r="A9" s="71" t="str">
        <f>+'Green Machine 3 670'!D4</f>
        <v>Green Machine 3</v>
      </c>
      <c r="B9" s="72" t="str">
        <f>+'Green Machine 3 670'!D5</f>
        <v>H16</v>
      </c>
      <c r="C9" s="12"/>
      <c r="D9" s="73">
        <f>+'Green Machine 3 670'!L11</f>
        <v>17</v>
      </c>
      <c r="E9" s="74"/>
      <c r="F9" s="73">
        <f>+'Green Machine 3 670'!D11</f>
        <v>23</v>
      </c>
      <c r="G9" s="73">
        <f>+'Green Machine 3 670'!F11</f>
        <v>11.529411764705841</v>
      </c>
      <c r="H9" s="75"/>
      <c r="I9" s="73">
        <f>+'Green Machine 3 670'!D12</f>
        <v>12</v>
      </c>
      <c r="J9" s="76">
        <f>+'Green Machine 3 670'!F12</f>
        <v>20.99999999999998</v>
      </c>
      <c r="K9" s="10"/>
      <c r="L9" s="8">
        <f>+'Green Machine 1 165'!G11</f>
        <v>21</v>
      </c>
      <c r="M9" s="8">
        <f>+'Green Machine 1 165'!H11</f>
        <v>3.3888888888888147</v>
      </c>
      <c r="N9" s="10"/>
      <c r="O9" s="8">
        <f>+'Green Machine 1 165'!G12</f>
        <v>12</v>
      </c>
      <c r="P9" s="8">
        <f>+'Green Machine 1 165'!H12</f>
        <v>43.00000000000001</v>
      </c>
    </row>
    <row r="10" spans="1:16" ht="31.5" customHeight="1">
      <c r="A10" s="71" t="str">
        <f>+'Dayaks 1 246'!D4</f>
        <v>Dayaks 1 - 246 </v>
      </c>
      <c r="B10" s="72" t="str">
        <f>+'Dayaks 1 246'!D5</f>
        <v>H16</v>
      </c>
      <c r="C10" s="12"/>
      <c r="D10" s="73">
        <f>+'Dayaks 1 246'!L11</f>
        <v>18</v>
      </c>
      <c r="E10" s="74"/>
      <c r="F10" s="73">
        <f>+'Dayaks 1 246'!D11</f>
        <v>23</v>
      </c>
      <c r="G10" s="73">
        <f>+'Dayaks 1 246'!F11</f>
        <v>52.5</v>
      </c>
      <c r="H10" s="75"/>
      <c r="I10" s="73">
        <f>+'Dayaks 1 246'!D12</f>
        <v>12</v>
      </c>
      <c r="J10" s="76">
        <f>+'Dayaks 1 246'!F12</f>
        <v>16.999999999999993</v>
      </c>
      <c r="K10" s="10"/>
      <c r="L10" s="8">
        <f>+'Wildcats 2 354'!G11</f>
        <v>27</v>
      </c>
      <c r="M10" s="8">
        <f>+'Wildcats 2 354'!H11</f>
        <v>1.6874999999999574</v>
      </c>
      <c r="N10" s="10"/>
      <c r="O10" s="8">
        <f>+'Wildcats 2 354'!G12</f>
        <v>13</v>
      </c>
      <c r="P10" s="8">
        <f>+'Wildcats 2 354'!H12</f>
        <v>46.00000000000005</v>
      </c>
    </row>
    <row r="11" spans="1:16" ht="31.5" customHeight="1">
      <c r="A11" s="71" t="str">
        <f>+'Muscats 1 711'!D4</f>
        <v>Muscats 1- 711</v>
      </c>
      <c r="B11" s="72" t="str">
        <f>+'Muscats 1 711'!D5</f>
        <v>H16</v>
      </c>
      <c r="C11" s="12"/>
      <c r="D11" s="73">
        <f>+'Muscats 1 711'!L11</f>
        <v>17</v>
      </c>
      <c r="E11" s="74"/>
      <c r="F11" s="73">
        <f>+'Muscats 1 711'!D11</f>
        <v>24</v>
      </c>
      <c r="G11" s="73">
        <f>+'Muscats 1 711'!F11</f>
        <v>45.88235294117652</v>
      </c>
      <c r="H11" s="75"/>
      <c r="I11" s="73">
        <f>+'Muscats 1 711'!D12</f>
        <v>12</v>
      </c>
      <c r="J11" s="76">
        <f>+'Muscats 1 711'!F12</f>
        <v>20.99999999999998</v>
      </c>
      <c r="K11" s="10"/>
      <c r="L11" s="8">
        <f>+'Muscats 2 668'!G11</f>
        <v>25</v>
      </c>
      <c r="M11" s="8">
        <f>+'Muscats 2 668'!H11</f>
        <v>18.999999999999986</v>
      </c>
      <c r="N11" s="10"/>
      <c r="O11" s="8">
        <f>+'Muscats 2 668'!G12</f>
        <v>13</v>
      </c>
      <c r="P11" s="8">
        <f>+'Muscats 2 668'!H12</f>
        <v>15</v>
      </c>
    </row>
    <row r="12" spans="1:16" ht="31.5" customHeight="1">
      <c r="A12" s="71" t="str">
        <f>+'Muscats 2 668'!D4</f>
        <v>Muscats 2 - 668</v>
      </c>
      <c r="B12" s="72" t="str">
        <f>+'Muscats 2 668'!D5</f>
        <v>H16</v>
      </c>
      <c r="C12" s="12"/>
      <c r="D12" s="73">
        <f>+'Muscats 2 668'!L11</f>
        <v>17</v>
      </c>
      <c r="E12" s="74"/>
      <c r="F12" s="73">
        <f>+'Muscats 2 668'!D11</f>
        <v>25</v>
      </c>
      <c r="G12" s="73">
        <f>+'Muscats 2 668'!F11</f>
        <v>18.999999999999986</v>
      </c>
      <c r="H12" s="75"/>
      <c r="I12" s="73">
        <f>+'Muscats 2 668'!D12</f>
        <v>13</v>
      </c>
      <c r="J12" s="76">
        <f>+'Muscats 2 668'!F12</f>
        <v>15</v>
      </c>
      <c r="K12" s="10"/>
      <c r="L12" s="8">
        <f>+'Dayaks 3 863'!G11</f>
        <v>22</v>
      </c>
      <c r="M12" s="8">
        <f>+'Dayaks 3 863'!H11</f>
        <v>0.470588235294116</v>
      </c>
      <c r="N12" s="10"/>
      <c r="O12" s="8">
        <f>+'Dayaks 3 863'!G12</f>
        <v>13</v>
      </c>
      <c r="P12" s="8">
        <f>+'Dayaks 3 863'!H12</f>
        <v>22.00000000000003</v>
      </c>
    </row>
    <row r="13" spans="1:16" ht="31.5" customHeight="1" hidden="1">
      <c r="A13" s="71" t="str">
        <f>+'Wildcats 3'!D4</f>
        <v>Wildcats 3 </v>
      </c>
      <c r="B13" s="72" t="str">
        <f>+'Wildcats 3'!D5</f>
        <v>L2000</v>
      </c>
      <c r="C13" s="12"/>
      <c r="D13" s="73">
        <f>+'Wildcats 3'!L11</f>
        <v>1</v>
      </c>
      <c r="E13" s="77"/>
      <c r="F13" s="73">
        <f>+'Wildcats 3'!D11</f>
        <v>0</v>
      </c>
      <c r="G13" s="73">
        <f>+'Wildcats 3'!F11</f>
        <v>0</v>
      </c>
      <c r="H13" s="78"/>
      <c r="I13" s="73">
        <f>+'Wildcats 3'!D12</f>
        <v>0</v>
      </c>
      <c r="J13" s="76">
        <f>+'Wildcats 3'!F12</f>
        <v>0</v>
      </c>
      <c r="K13" s="79"/>
      <c r="L13" s="8">
        <f>+'Wildcats 3'!G11</f>
        <v>0</v>
      </c>
      <c r="M13" s="8">
        <f>+'Wildcats 3'!H11</f>
        <v>0</v>
      </c>
      <c r="N13" s="79"/>
      <c r="O13" s="8">
        <f>+'Wildcats 3'!G12</f>
        <v>0</v>
      </c>
      <c r="P13" s="8">
        <f>+'Wildcats 3'!H12</f>
        <v>0</v>
      </c>
    </row>
    <row r="14" spans="1:16" ht="31.5" customHeight="1">
      <c r="A14" s="71" t="str">
        <f>+'Dayaks 2 310'!D4</f>
        <v>Dayaks 2 - 310</v>
      </c>
      <c r="B14" s="72" t="str">
        <f>+'Dayaks 2 310'!D5</f>
        <v>H16</v>
      </c>
      <c r="C14" s="12"/>
      <c r="D14" s="73">
        <f>+'Dayaks 2 310'!L11</f>
        <v>17</v>
      </c>
      <c r="E14" s="74"/>
      <c r="F14" s="73">
        <f>+'Dayaks 2 310'!D11</f>
        <v>25</v>
      </c>
      <c r="G14" s="73">
        <f>+'Dayaks 2 310'!F11</f>
        <v>23.882352941176492</v>
      </c>
      <c r="H14" s="75"/>
      <c r="I14" s="73">
        <f>+'Dayaks 2 310'!D12</f>
        <v>12</v>
      </c>
      <c r="J14" s="76">
        <f>+'Dayaks 2 310'!F12</f>
        <v>26.000000000000014</v>
      </c>
      <c r="K14" s="10"/>
      <c r="L14" s="8">
        <f>+'Muscats 1 711'!G11</f>
        <v>31</v>
      </c>
      <c r="M14" s="8">
        <f>+'Muscats 1 711'!H11</f>
        <v>28.033485312803847</v>
      </c>
      <c r="N14" s="10"/>
      <c r="O14" s="8">
        <f>+'Muscats 1 711'!G12</f>
        <v>15</v>
      </c>
      <c r="P14" s="8">
        <f>+'Muscats 1 711'!H12</f>
        <v>41.55019059720452</v>
      </c>
    </row>
    <row r="15" spans="1:16" ht="31.5" customHeight="1">
      <c r="A15" s="71" t="str">
        <f>+'Wildcats 2 354'!D4</f>
        <v>Wildcat 2 - 354</v>
      </c>
      <c r="B15" s="72" t="str">
        <f>+'Wildcats 2 354'!D5</f>
        <v>H16</v>
      </c>
      <c r="C15" s="12"/>
      <c r="D15" s="73">
        <f>+'Wildcats 2 354'!L11</f>
        <v>16</v>
      </c>
      <c r="E15" s="74"/>
      <c r="F15" s="73">
        <f>+'Wildcats 2 354'!D11</f>
        <v>27</v>
      </c>
      <c r="G15" s="73">
        <f>+'Wildcats 2 354'!F11</f>
        <v>1.6874999999999574</v>
      </c>
      <c r="H15" s="75"/>
      <c r="I15" s="73">
        <f>+'Wildcats 2 354'!D12</f>
        <v>13</v>
      </c>
      <c r="J15" s="76">
        <f>+'Wildcats 2 354'!F12</f>
        <v>46.00000000000005</v>
      </c>
      <c r="K15" s="10"/>
      <c r="L15" s="8">
        <f>+'Muscats 3 479'!G11</f>
        <v>47</v>
      </c>
      <c r="M15" s="8">
        <f>+'Muscats 3 479'!H11</f>
        <v>27.222222222222143</v>
      </c>
      <c r="N15" s="10"/>
      <c r="O15" s="8">
        <f>+'Muscats 3 479'!G12</f>
        <v>12</v>
      </c>
      <c r="P15" s="8">
        <f>+'Muscats 3 479'!H12</f>
        <v>48.00000000000004</v>
      </c>
    </row>
    <row r="16" spans="1:16" ht="31.5" customHeight="1">
      <c r="A16" s="71" t="str">
        <f>+'Wildcats 1 915'!D4</f>
        <v>Wildcats 1 - 915</v>
      </c>
      <c r="B16" s="72" t="str">
        <f>+'Wildcats 1 915'!D5</f>
        <v>H16</v>
      </c>
      <c r="C16" s="80"/>
      <c r="D16" s="73">
        <f>+'Wildcats 1 915'!L11</f>
        <v>15</v>
      </c>
      <c r="E16" s="81"/>
      <c r="F16" s="73">
        <f>+'Wildcats 1 915'!D11</f>
        <v>28</v>
      </c>
      <c r="G16" s="73">
        <f>+'Wildcats 1 915'!F11</f>
        <v>14.266666666666552</v>
      </c>
      <c r="H16" s="82"/>
      <c r="I16" s="83">
        <f>+'Wildcats 1 915'!D12</f>
        <v>12</v>
      </c>
      <c r="J16" s="84">
        <f>+'Wildcats 1 915'!F12</f>
        <v>11.999999999999957</v>
      </c>
      <c r="K16" s="85"/>
      <c r="L16" s="8">
        <f>+'Green Machine 3 670'!G11</f>
        <v>23</v>
      </c>
      <c r="M16" s="8">
        <f>+'Green Machine 3 670'!H11</f>
        <v>11.529411764705841</v>
      </c>
      <c r="N16" s="85"/>
      <c r="O16" s="8">
        <f>+'Green Machine 3 670'!G12</f>
        <v>12</v>
      </c>
      <c r="P16" s="8">
        <f>+'Green Machine 3 670'!H12</f>
        <v>20.99999999999998</v>
      </c>
    </row>
    <row r="17" spans="1:16" ht="31.5" customHeight="1" thickBot="1">
      <c r="A17" s="86" t="str">
        <f>+'Muscats 3 479'!D4</f>
        <v>Muscats 3 - 479</v>
      </c>
      <c r="B17" s="87" t="str">
        <f>+'Muscats 3 479'!D5</f>
        <v>H16</v>
      </c>
      <c r="C17" s="88"/>
      <c r="D17" s="89">
        <f>+'Muscats 3 479'!L11</f>
        <v>9</v>
      </c>
      <c r="E17" s="90"/>
      <c r="F17" s="89">
        <f>+'Muscats 3 479'!D11</f>
        <v>47</v>
      </c>
      <c r="G17" s="89">
        <f>+'Muscats 3 479'!F11</f>
        <v>27.222222222222143</v>
      </c>
      <c r="H17" s="91"/>
      <c r="I17" s="89">
        <f>+'Muscats 3 479'!D12</f>
        <v>12</v>
      </c>
      <c r="J17" s="92">
        <f>+'Muscats 3 479'!F12</f>
        <v>48.00000000000004</v>
      </c>
      <c r="K17" s="10"/>
      <c r="L17" s="8">
        <f>+'Wildcats 1 915'!G11</f>
        <v>28</v>
      </c>
      <c r="M17" s="8">
        <f>+'Wildcats 1 915'!H11</f>
        <v>14.266666666666552</v>
      </c>
      <c r="N17" s="10"/>
      <c r="O17" s="8">
        <f>+'Wildcats 1 915'!G12</f>
        <v>12</v>
      </c>
      <c r="P17" s="8">
        <f>+'Wildcats 1 915'!H12</f>
        <v>11.999999999999957</v>
      </c>
    </row>
  </sheetData>
  <sheetProtection/>
  <protectedRanges>
    <protectedRange sqref="H17 K17:P17 D6:P16" name="Range5_1"/>
  </protectedRanges>
  <mergeCells count="8">
    <mergeCell ref="B1:B2"/>
    <mergeCell ref="A1:A2"/>
    <mergeCell ref="D1:J1"/>
    <mergeCell ref="L1:P1"/>
    <mergeCell ref="D2:G3"/>
    <mergeCell ref="I2:J3"/>
    <mergeCell ref="L2:M3"/>
    <mergeCell ref="O2:P3"/>
  </mergeCells>
  <printOptions horizontalCentered="1" verticalCentered="1"/>
  <pageMargins left="0.31496062992125984" right="0.4724409448818898" top="0.8661417322834646" bottom="0.31496062992125984" header="0.2755905511811024" footer="0.15748031496062992"/>
  <pageSetup fitToHeight="1" fitToWidth="1" horizontalDpi="300" verticalDpi="300" orientation="landscape" paperSize="9" scale="94" r:id="rId1"/>
  <headerFooter alignWithMargins="0">
    <oddHeader>&amp;C&amp;"Arial,Bold Italic"&amp;36 2003 Biannual Marathon Summary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95" customWidth="1"/>
    <col min="2" max="4" width="18.8515625" style="95" customWidth="1"/>
    <col min="5" max="5" width="18.8515625" style="95" hidden="1" customWidth="1"/>
    <col min="6" max="8" width="18.8515625" style="95" customWidth="1"/>
    <col min="9" max="9" width="8.7109375" style="95" hidden="1" customWidth="1"/>
    <col min="10" max="11" width="13.00390625" style="95" hidden="1" customWidth="1"/>
    <col min="12" max="12" width="13.00390625" style="95" customWidth="1"/>
    <col min="13" max="13" width="13.421875" style="95" customWidth="1"/>
    <col min="14" max="16384" width="19.8515625" style="95" customWidth="1"/>
  </cols>
  <sheetData>
    <row r="1" spans="1:13" ht="27.75" customHeight="1">
      <c r="A1" s="203" t="s">
        <v>83</v>
      </c>
      <c r="B1" s="204"/>
      <c r="C1" s="205"/>
      <c r="D1" s="93"/>
      <c r="E1" s="94"/>
      <c r="F1" s="201" t="s">
        <v>84</v>
      </c>
      <c r="G1" s="202"/>
      <c r="I1" s="96"/>
      <c r="J1" s="96"/>
      <c r="K1" s="97"/>
      <c r="L1" s="196" t="s">
        <v>7</v>
      </c>
      <c r="M1" s="196"/>
    </row>
    <row r="2" spans="1:13" ht="27" customHeight="1">
      <c r="A2" s="206"/>
      <c r="B2" s="207"/>
      <c r="C2" s="208"/>
      <c r="D2" s="93"/>
      <c r="E2" s="93"/>
      <c r="F2" s="201"/>
      <c r="G2" s="202"/>
      <c r="I2" s="1"/>
      <c r="J2" s="1"/>
      <c r="K2" s="99"/>
      <c r="L2" s="100" t="s">
        <v>6</v>
      </c>
      <c r="M2" s="100" t="s">
        <v>8</v>
      </c>
    </row>
    <row r="3" spans="1:13" ht="27.75" customHeight="1">
      <c r="A3" s="101"/>
      <c r="B3" s="102"/>
      <c r="C3" s="102"/>
      <c r="D3" s="102"/>
      <c r="E3" s="102"/>
      <c r="F3" s="102"/>
      <c r="G3" s="102"/>
      <c r="H3" s="102"/>
      <c r="I3" s="1"/>
      <c r="J3" s="1"/>
      <c r="K3" s="1"/>
      <c r="L3" s="103" t="s">
        <v>3</v>
      </c>
      <c r="M3" s="103">
        <v>1</v>
      </c>
    </row>
    <row r="4" spans="1:13" ht="27.75" customHeight="1">
      <c r="A4" s="197" t="s">
        <v>82</v>
      </c>
      <c r="B4" s="198"/>
      <c r="C4" s="199"/>
      <c r="D4" s="200" t="s">
        <v>85</v>
      </c>
      <c r="E4" s="200"/>
      <c r="F4" s="200"/>
      <c r="G4" s="200"/>
      <c r="H4" s="104"/>
      <c r="I4" s="104"/>
      <c r="J4" s="104"/>
      <c r="K4" s="1"/>
      <c r="L4" s="103" t="s">
        <v>5</v>
      </c>
      <c r="M4" s="103">
        <v>0.814</v>
      </c>
    </row>
    <row r="5" spans="1:13" ht="27.75" customHeight="1">
      <c r="A5" s="197" t="s">
        <v>7</v>
      </c>
      <c r="B5" s="198"/>
      <c r="C5" s="199"/>
      <c r="D5" s="209" t="s">
        <v>3</v>
      </c>
      <c r="E5" s="210"/>
      <c r="F5" s="211"/>
      <c r="G5" s="105"/>
      <c r="H5" s="105"/>
      <c r="I5" s="1"/>
      <c r="J5" s="1"/>
      <c r="K5" s="1"/>
      <c r="L5" s="103" t="s">
        <v>4</v>
      </c>
      <c r="M5" s="103">
        <v>1.038</v>
      </c>
    </row>
    <row r="6" spans="1:13" ht="15" customHeight="1">
      <c r="A6" s="106"/>
      <c r="B6" s="107"/>
      <c r="C6" s="107"/>
      <c r="D6" s="108"/>
      <c r="E6" s="108"/>
      <c r="F6" s="108"/>
      <c r="G6" s="108"/>
      <c r="H6" s="108"/>
      <c r="I6" s="105"/>
      <c r="J6" s="105"/>
      <c r="K6" s="105"/>
      <c r="L6" s="105"/>
      <c r="M6" s="109"/>
    </row>
    <row r="7" spans="1:13" ht="32.25" customHeight="1">
      <c r="A7" s="212" t="s">
        <v>86</v>
      </c>
      <c r="B7" s="212"/>
      <c r="C7" s="212"/>
      <c r="D7" s="110"/>
      <c r="E7" s="110"/>
      <c r="F7" s="110"/>
      <c r="G7" s="110"/>
      <c r="H7" s="111"/>
      <c r="I7" s="105"/>
      <c r="J7" s="105"/>
      <c r="K7" s="112"/>
      <c r="L7" s="105"/>
      <c r="M7" s="109"/>
    </row>
    <row r="8" spans="1:13" ht="17.25" customHeight="1">
      <c r="A8" s="212"/>
      <c r="B8" s="212"/>
      <c r="C8" s="212"/>
      <c r="D8" s="111"/>
      <c r="E8" s="107"/>
      <c r="F8" s="107"/>
      <c r="G8" s="105"/>
      <c r="H8" s="105"/>
      <c r="I8" s="105"/>
      <c r="J8" s="105"/>
      <c r="K8" s="112"/>
      <c r="L8" s="105"/>
      <c r="M8" s="109"/>
    </row>
    <row r="9" spans="1:13" ht="27" customHeight="1">
      <c r="A9" s="213"/>
      <c r="B9" s="214"/>
      <c r="C9" s="215"/>
      <c r="D9" s="219" t="s">
        <v>87</v>
      </c>
      <c r="E9" s="220"/>
      <c r="F9" s="220"/>
      <c r="G9" s="220" t="s">
        <v>79</v>
      </c>
      <c r="H9" s="220"/>
      <c r="I9" s="105"/>
      <c r="J9" s="105"/>
      <c r="K9" s="112"/>
      <c r="L9" s="220" t="s">
        <v>88</v>
      </c>
      <c r="M9" s="109"/>
    </row>
    <row r="10" spans="1:13" ht="29.25" customHeight="1">
      <c r="A10" s="216"/>
      <c r="B10" s="217"/>
      <c r="C10" s="218"/>
      <c r="D10" s="113" t="s">
        <v>12</v>
      </c>
      <c r="E10" s="114"/>
      <c r="F10" s="103" t="s">
        <v>11</v>
      </c>
      <c r="G10" s="103" t="s">
        <v>12</v>
      </c>
      <c r="H10" s="103" t="s">
        <v>11</v>
      </c>
      <c r="I10" s="115" t="s">
        <v>89</v>
      </c>
      <c r="J10" s="115" t="s">
        <v>90</v>
      </c>
      <c r="K10" s="115" t="s">
        <v>91</v>
      </c>
      <c r="L10" s="220"/>
      <c r="M10" s="116" t="s">
        <v>92</v>
      </c>
    </row>
    <row r="11" spans="1:13" ht="35.25" customHeight="1">
      <c r="A11" s="221" t="s">
        <v>80</v>
      </c>
      <c r="B11" s="221"/>
      <c r="C11" s="221"/>
      <c r="D11" s="119">
        <f>ROUNDDOWN(K11,0)</f>
        <v>21</v>
      </c>
      <c r="E11" s="120"/>
      <c r="F11" s="121">
        <f>SUM(K11-D11)*60</f>
        <v>3.3888888888888147</v>
      </c>
      <c r="G11" s="119">
        <f>ROUNDDOWN(M11,0)</f>
        <v>21</v>
      </c>
      <c r="H11" s="121">
        <f>SUM(M11-G11)*60</f>
        <v>3.3888888888888147</v>
      </c>
      <c r="I11" s="105">
        <f>IF($D$5="H16",J11/$M$3)+IF($D$5="P16",J11/$M$4)+IF($D$5="L2000",J11/$M$5)</f>
        <v>1263.388888888889</v>
      </c>
      <c r="J11" s="122">
        <f>SUM(J16:J33)/L11</f>
        <v>1263.388888888889</v>
      </c>
      <c r="K11" s="122">
        <f>SUM(J11/60)</f>
        <v>21.05648148148148</v>
      </c>
      <c r="L11" s="222">
        <f>+A14-G1</f>
        <v>18</v>
      </c>
      <c r="M11" s="123">
        <f>SUM(I11/60)</f>
        <v>21.05648148148148</v>
      </c>
    </row>
    <row r="12" spans="1:13" ht="35.25" customHeight="1">
      <c r="A12" s="221" t="s">
        <v>93</v>
      </c>
      <c r="B12" s="221"/>
      <c r="C12" s="221"/>
      <c r="D12" s="119">
        <f>ROUNDDOWN(K12,0)</f>
        <v>12</v>
      </c>
      <c r="E12" s="120"/>
      <c r="F12" s="121">
        <f>SUM(K12-D12)*60</f>
        <v>43.00000000000001</v>
      </c>
      <c r="G12" s="119">
        <f>ROUNDDOWN(M12,0)</f>
        <v>12</v>
      </c>
      <c r="H12" s="121">
        <f>SUM(M12-G12)*60</f>
        <v>43.00000000000001</v>
      </c>
      <c r="I12" s="105">
        <f>IF($D$5="H16",J12/$M$3)+IF($D$5="P16",J12/$M$4)+IF($D$5="L2000",J12/$M$5)</f>
        <v>763</v>
      </c>
      <c r="J12" s="122">
        <f>MIN(J16:J33)</f>
        <v>763</v>
      </c>
      <c r="K12" s="122">
        <f>SUM(J12/60)</f>
        <v>12.716666666666667</v>
      </c>
      <c r="L12" s="223"/>
      <c r="M12" s="123">
        <f>SUM(I12/60)</f>
        <v>12.716666666666667</v>
      </c>
    </row>
    <row r="13" spans="1:13" s="105" customFormat="1" ht="20.2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1:13" ht="51.75" customHeight="1">
      <c r="A14" s="98">
        <f>COUNTA(A16:A33)</f>
        <v>18</v>
      </c>
      <c r="B14" s="196" t="s">
        <v>94</v>
      </c>
      <c r="C14" s="196"/>
      <c r="D14" s="196"/>
      <c r="E14" s="114"/>
      <c r="F14" s="196" t="s">
        <v>95</v>
      </c>
      <c r="G14" s="196"/>
      <c r="H14" s="196"/>
      <c r="I14" s="114"/>
      <c r="J14" s="114"/>
      <c r="K14" s="114"/>
      <c r="L14" s="196" t="s">
        <v>69</v>
      </c>
      <c r="M14" s="196"/>
    </row>
    <row r="15" spans="1:13" ht="47.25" customHeight="1">
      <c r="A15" s="127" t="s">
        <v>96</v>
      </c>
      <c r="B15" s="127" t="s">
        <v>97</v>
      </c>
      <c r="C15" s="127" t="s">
        <v>98</v>
      </c>
      <c r="D15" s="127" t="s">
        <v>99</v>
      </c>
      <c r="E15" s="114" t="s">
        <v>30</v>
      </c>
      <c r="F15" s="127" t="s">
        <v>97</v>
      </c>
      <c r="G15" s="127" t="s">
        <v>98</v>
      </c>
      <c r="H15" s="127" t="s">
        <v>99</v>
      </c>
      <c r="I15" s="128" t="s">
        <v>30</v>
      </c>
      <c r="J15" s="128" t="s">
        <v>90</v>
      </c>
      <c r="K15" s="128" t="s">
        <v>100</v>
      </c>
      <c r="L15" s="127" t="s">
        <v>98</v>
      </c>
      <c r="M15" s="127" t="s">
        <v>99</v>
      </c>
    </row>
    <row r="16" spans="1:13" ht="27.75" customHeight="1">
      <c r="A16" s="129">
        <v>1</v>
      </c>
      <c r="B16" s="129">
        <v>0</v>
      </c>
      <c r="C16" s="129">
        <v>0</v>
      </c>
      <c r="D16" s="129">
        <v>0</v>
      </c>
      <c r="E16" s="114">
        <f aca="true" t="shared" si="0" ref="E16:E24">SUM(((B16*60)+C16)*60)+D16</f>
        <v>0</v>
      </c>
      <c r="F16" s="129">
        <v>0</v>
      </c>
      <c r="G16" s="129">
        <v>34</v>
      </c>
      <c r="H16" s="129">
        <v>35</v>
      </c>
      <c r="I16" s="114">
        <f>SUM(((F16*60)+G16)*60)+H16</f>
        <v>2075</v>
      </c>
      <c r="J16" s="114">
        <f>SUM(I16-E16)</f>
        <v>2075</v>
      </c>
      <c r="K16" s="114">
        <f>SUM(J16/60)</f>
        <v>34.583333333333336</v>
      </c>
      <c r="L16" s="130">
        <f>ROUNDDOWN(K16,0)</f>
        <v>34</v>
      </c>
      <c r="M16" s="130">
        <f>SUM(K16-L16)*60</f>
        <v>35.00000000000014</v>
      </c>
    </row>
    <row r="17" spans="1:13" ht="27.75" customHeight="1">
      <c r="A17" s="131">
        <v>2</v>
      </c>
      <c r="B17" s="131">
        <f>+F16</f>
        <v>0</v>
      </c>
      <c r="C17" s="131">
        <f aca="true" t="shared" si="1" ref="C17:D24">+G16</f>
        <v>34</v>
      </c>
      <c r="D17" s="131">
        <f t="shared" si="1"/>
        <v>35</v>
      </c>
      <c r="E17" s="114">
        <f t="shared" si="0"/>
        <v>2075</v>
      </c>
      <c r="F17" s="129">
        <v>0</v>
      </c>
      <c r="G17" s="129">
        <v>56</v>
      </c>
      <c r="H17" s="129">
        <v>35</v>
      </c>
      <c r="I17" s="114">
        <f aca="true" t="shared" si="2" ref="I17:I24">SUM(((F17*60)+G17)*60)+H17</f>
        <v>3395</v>
      </c>
      <c r="J17" s="114">
        <f aca="true" t="shared" si="3" ref="J17:J24">SUM(I17-E17)</f>
        <v>1320</v>
      </c>
      <c r="K17" s="114">
        <f aca="true" t="shared" si="4" ref="K17:K33">SUM(J17/60)</f>
        <v>22</v>
      </c>
      <c r="L17" s="130">
        <f aca="true" t="shared" si="5" ref="L17:L33">ROUNDDOWN(K17,0)</f>
        <v>22</v>
      </c>
      <c r="M17" s="130">
        <f aca="true" t="shared" si="6" ref="M17:M24">SUM(K17-L17)*60</f>
        <v>0</v>
      </c>
    </row>
    <row r="18" spans="1:13" ht="27.75" customHeight="1">
      <c r="A18" s="131">
        <v>3</v>
      </c>
      <c r="B18" s="131">
        <f aca="true" t="shared" si="7" ref="B18:B24">+F17</f>
        <v>0</v>
      </c>
      <c r="C18" s="131">
        <f t="shared" si="1"/>
        <v>56</v>
      </c>
      <c r="D18" s="131">
        <f t="shared" si="1"/>
        <v>35</v>
      </c>
      <c r="E18" s="114">
        <f t="shared" si="0"/>
        <v>3395</v>
      </c>
      <c r="F18" s="129">
        <v>1</v>
      </c>
      <c r="G18" s="129">
        <v>18</v>
      </c>
      <c r="H18" s="129">
        <v>25</v>
      </c>
      <c r="I18" s="114">
        <f t="shared" si="2"/>
        <v>4705</v>
      </c>
      <c r="J18" s="114">
        <f t="shared" si="3"/>
        <v>1310</v>
      </c>
      <c r="K18" s="114">
        <f t="shared" si="4"/>
        <v>21.833333333333332</v>
      </c>
      <c r="L18" s="130">
        <f t="shared" si="5"/>
        <v>21</v>
      </c>
      <c r="M18" s="130">
        <f t="shared" si="6"/>
        <v>49.99999999999993</v>
      </c>
    </row>
    <row r="19" spans="1:13" ht="27.75" customHeight="1">
      <c r="A19" s="132">
        <v>4</v>
      </c>
      <c r="B19" s="131">
        <f t="shared" si="7"/>
        <v>1</v>
      </c>
      <c r="C19" s="131">
        <f t="shared" si="1"/>
        <v>18</v>
      </c>
      <c r="D19" s="131">
        <f t="shared" si="1"/>
        <v>25</v>
      </c>
      <c r="E19" s="114">
        <f t="shared" si="0"/>
        <v>4705</v>
      </c>
      <c r="F19" s="129">
        <v>1</v>
      </c>
      <c r="G19" s="129">
        <v>38</v>
      </c>
      <c r="H19" s="129">
        <v>21</v>
      </c>
      <c r="I19" s="114">
        <f t="shared" si="2"/>
        <v>5901</v>
      </c>
      <c r="J19" s="114">
        <f t="shared" si="3"/>
        <v>1196</v>
      </c>
      <c r="K19" s="114">
        <f t="shared" si="4"/>
        <v>19.933333333333334</v>
      </c>
      <c r="L19" s="130">
        <f t="shared" si="5"/>
        <v>19</v>
      </c>
      <c r="M19" s="130">
        <f t="shared" si="6"/>
        <v>56.000000000000014</v>
      </c>
    </row>
    <row r="20" spans="1:13" ht="27.75" customHeight="1">
      <c r="A20" s="131">
        <v>5</v>
      </c>
      <c r="B20" s="131">
        <f t="shared" si="7"/>
        <v>1</v>
      </c>
      <c r="C20" s="131">
        <f t="shared" si="1"/>
        <v>38</v>
      </c>
      <c r="D20" s="131">
        <f t="shared" si="1"/>
        <v>21</v>
      </c>
      <c r="E20" s="114">
        <f t="shared" si="0"/>
        <v>5901</v>
      </c>
      <c r="F20" s="129">
        <v>1</v>
      </c>
      <c r="G20" s="129">
        <v>57</v>
      </c>
      <c r="H20" s="129">
        <v>5</v>
      </c>
      <c r="I20" s="114">
        <f t="shared" si="2"/>
        <v>7025</v>
      </c>
      <c r="J20" s="114">
        <f t="shared" si="3"/>
        <v>1124</v>
      </c>
      <c r="K20" s="114">
        <f t="shared" si="4"/>
        <v>18.733333333333334</v>
      </c>
      <c r="L20" s="130">
        <f t="shared" si="5"/>
        <v>18</v>
      </c>
      <c r="M20" s="130">
        <f t="shared" si="6"/>
        <v>44.00000000000006</v>
      </c>
    </row>
    <row r="21" spans="1:13" ht="27.75" customHeight="1">
      <c r="A21" s="131">
        <v>6</v>
      </c>
      <c r="B21" s="131">
        <f t="shared" si="7"/>
        <v>1</v>
      </c>
      <c r="C21" s="131">
        <f t="shared" si="1"/>
        <v>57</v>
      </c>
      <c r="D21" s="131">
        <f t="shared" si="1"/>
        <v>5</v>
      </c>
      <c r="E21" s="114">
        <f t="shared" si="0"/>
        <v>7025</v>
      </c>
      <c r="F21" s="129">
        <v>2</v>
      </c>
      <c r="G21" s="129">
        <v>14</v>
      </c>
      <c r="H21" s="129">
        <v>53</v>
      </c>
      <c r="I21" s="114">
        <f t="shared" si="2"/>
        <v>8093</v>
      </c>
      <c r="J21" s="114">
        <f t="shared" si="3"/>
        <v>1068</v>
      </c>
      <c r="K21" s="114">
        <f t="shared" si="4"/>
        <v>17.8</v>
      </c>
      <c r="L21" s="130">
        <f t="shared" si="5"/>
        <v>17</v>
      </c>
      <c r="M21" s="130">
        <f t="shared" si="6"/>
        <v>48.00000000000004</v>
      </c>
    </row>
    <row r="22" spans="1:13" ht="27.75" customHeight="1">
      <c r="A22" s="131">
        <v>7</v>
      </c>
      <c r="B22" s="131">
        <f t="shared" si="7"/>
        <v>2</v>
      </c>
      <c r="C22" s="131">
        <f t="shared" si="1"/>
        <v>14</v>
      </c>
      <c r="D22" s="131">
        <f t="shared" si="1"/>
        <v>53</v>
      </c>
      <c r="E22" s="114">
        <f t="shared" si="0"/>
        <v>8093</v>
      </c>
      <c r="F22" s="129">
        <v>2</v>
      </c>
      <c r="G22" s="129">
        <v>30</v>
      </c>
      <c r="H22" s="129">
        <v>25</v>
      </c>
      <c r="I22" s="114">
        <f t="shared" si="2"/>
        <v>9025</v>
      </c>
      <c r="J22" s="114">
        <f t="shared" si="3"/>
        <v>932</v>
      </c>
      <c r="K22" s="114">
        <f t="shared" si="4"/>
        <v>15.533333333333333</v>
      </c>
      <c r="L22" s="130">
        <f t="shared" si="5"/>
        <v>15</v>
      </c>
      <c r="M22" s="130">
        <f t="shared" si="6"/>
        <v>31.999999999999993</v>
      </c>
    </row>
    <row r="23" spans="1:13" ht="27.75" customHeight="1">
      <c r="A23" s="131">
        <v>8</v>
      </c>
      <c r="B23" s="131">
        <f t="shared" si="7"/>
        <v>2</v>
      </c>
      <c r="C23" s="131">
        <f t="shared" si="1"/>
        <v>30</v>
      </c>
      <c r="D23" s="131">
        <f t="shared" si="1"/>
        <v>25</v>
      </c>
      <c r="E23" s="114">
        <f t="shared" si="0"/>
        <v>9025</v>
      </c>
      <c r="F23" s="129">
        <v>2</v>
      </c>
      <c r="G23" s="129">
        <v>45</v>
      </c>
      <c r="H23" s="129">
        <v>0</v>
      </c>
      <c r="I23" s="114">
        <f t="shared" si="2"/>
        <v>9900</v>
      </c>
      <c r="J23" s="114">
        <f t="shared" si="3"/>
        <v>875</v>
      </c>
      <c r="K23" s="114">
        <f t="shared" si="4"/>
        <v>14.583333333333334</v>
      </c>
      <c r="L23" s="130">
        <f t="shared" si="5"/>
        <v>14</v>
      </c>
      <c r="M23" s="130">
        <f t="shared" si="6"/>
        <v>35.000000000000036</v>
      </c>
    </row>
    <row r="24" spans="1:13" ht="27.75" customHeight="1">
      <c r="A24" s="131">
        <v>9</v>
      </c>
      <c r="B24" s="131">
        <f t="shared" si="7"/>
        <v>2</v>
      </c>
      <c r="C24" s="131">
        <f t="shared" si="1"/>
        <v>45</v>
      </c>
      <c r="D24" s="131">
        <f t="shared" si="1"/>
        <v>0</v>
      </c>
      <c r="E24" s="114">
        <f t="shared" si="0"/>
        <v>9900</v>
      </c>
      <c r="F24" s="129">
        <v>2</v>
      </c>
      <c r="G24" s="129">
        <v>57</v>
      </c>
      <c r="H24" s="129">
        <v>52</v>
      </c>
      <c r="I24" s="114">
        <f t="shared" si="2"/>
        <v>10672</v>
      </c>
      <c r="J24" s="114">
        <f t="shared" si="3"/>
        <v>772</v>
      </c>
      <c r="K24" s="114">
        <f t="shared" si="4"/>
        <v>12.866666666666667</v>
      </c>
      <c r="L24" s="130">
        <f t="shared" si="5"/>
        <v>12</v>
      </c>
      <c r="M24" s="130">
        <f t="shared" si="6"/>
        <v>52.00000000000003</v>
      </c>
    </row>
    <row r="25" spans="1:13" ht="27.75" customHeight="1">
      <c r="A25" s="131">
        <v>10</v>
      </c>
      <c r="B25" s="131">
        <f aca="true" t="shared" si="8" ref="B25:D30">+F24</f>
        <v>2</v>
      </c>
      <c r="C25" s="131">
        <f t="shared" si="8"/>
        <v>57</v>
      </c>
      <c r="D25" s="131">
        <f t="shared" si="8"/>
        <v>52</v>
      </c>
      <c r="E25" s="114">
        <f aca="true" t="shared" si="9" ref="E25:E30">SUM(((B25*60)+C25)*60)+D25</f>
        <v>10672</v>
      </c>
      <c r="F25" s="129">
        <v>3</v>
      </c>
      <c r="G25" s="129">
        <v>10</v>
      </c>
      <c r="H25" s="129">
        <v>35</v>
      </c>
      <c r="I25" s="114">
        <f aca="true" t="shared" si="10" ref="I25:I30">SUM(((F25*60)+G25)*60)+H25</f>
        <v>11435</v>
      </c>
      <c r="J25" s="114">
        <f aca="true" t="shared" si="11" ref="J25:J30">SUM(I25-E25)</f>
        <v>763</v>
      </c>
      <c r="K25" s="114">
        <f t="shared" si="4"/>
        <v>12.716666666666667</v>
      </c>
      <c r="L25" s="130">
        <f t="shared" si="5"/>
        <v>12</v>
      </c>
      <c r="M25" s="130">
        <f aca="true" t="shared" si="12" ref="M25:M30">SUM(K25-L25)*60</f>
        <v>43.00000000000001</v>
      </c>
    </row>
    <row r="26" spans="1:13" ht="27.75" customHeight="1">
      <c r="A26" s="133">
        <v>1</v>
      </c>
      <c r="B26" s="133">
        <v>0</v>
      </c>
      <c r="C26" s="133">
        <v>0</v>
      </c>
      <c r="D26" s="133">
        <v>0</v>
      </c>
      <c r="E26" s="22">
        <f t="shared" si="9"/>
        <v>0</v>
      </c>
      <c r="F26" s="134">
        <v>0</v>
      </c>
      <c r="G26" s="134">
        <v>16</v>
      </c>
      <c r="H26" s="134">
        <v>20</v>
      </c>
      <c r="I26" s="22">
        <f t="shared" si="10"/>
        <v>980</v>
      </c>
      <c r="J26" s="22">
        <f t="shared" si="11"/>
        <v>980</v>
      </c>
      <c r="K26" s="22">
        <f t="shared" si="4"/>
        <v>16.333333333333332</v>
      </c>
      <c r="L26" s="135">
        <f t="shared" si="5"/>
        <v>16</v>
      </c>
      <c r="M26" s="135">
        <f t="shared" si="12"/>
        <v>19.99999999999993</v>
      </c>
    </row>
    <row r="27" spans="1:13" ht="27.75" customHeight="1">
      <c r="A27" s="133">
        <v>2</v>
      </c>
      <c r="B27" s="133">
        <f t="shared" si="8"/>
        <v>0</v>
      </c>
      <c r="C27" s="133">
        <f t="shared" si="8"/>
        <v>16</v>
      </c>
      <c r="D27" s="133">
        <f t="shared" si="8"/>
        <v>20</v>
      </c>
      <c r="E27" s="22">
        <f t="shared" si="9"/>
        <v>980</v>
      </c>
      <c r="F27" s="134">
        <v>0</v>
      </c>
      <c r="G27" s="134">
        <v>31</v>
      </c>
      <c r="H27" s="134">
        <v>23</v>
      </c>
      <c r="I27" s="22">
        <f t="shared" si="10"/>
        <v>1883</v>
      </c>
      <c r="J27" s="22">
        <f t="shared" si="11"/>
        <v>903</v>
      </c>
      <c r="K27" s="22">
        <f t="shared" si="4"/>
        <v>15.05</v>
      </c>
      <c r="L27" s="135">
        <f t="shared" si="5"/>
        <v>15</v>
      </c>
      <c r="M27" s="135">
        <f t="shared" si="12"/>
        <v>3.0000000000000426</v>
      </c>
    </row>
    <row r="28" spans="1:13" ht="27.75" customHeight="1">
      <c r="A28" s="133">
        <v>3</v>
      </c>
      <c r="B28" s="133">
        <f t="shared" si="8"/>
        <v>0</v>
      </c>
      <c r="C28" s="133">
        <f t="shared" si="8"/>
        <v>31</v>
      </c>
      <c r="D28" s="133">
        <f t="shared" si="8"/>
        <v>23</v>
      </c>
      <c r="E28" s="22">
        <f t="shared" si="9"/>
        <v>1883</v>
      </c>
      <c r="F28" s="134">
        <v>0</v>
      </c>
      <c r="G28" s="134">
        <v>49</v>
      </c>
      <c r="H28" s="134">
        <v>1</v>
      </c>
      <c r="I28" s="22">
        <f t="shared" si="10"/>
        <v>2941</v>
      </c>
      <c r="J28" s="22">
        <f t="shared" si="11"/>
        <v>1058</v>
      </c>
      <c r="K28" s="22">
        <f t="shared" si="4"/>
        <v>17.633333333333333</v>
      </c>
      <c r="L28" s="135">
        <f t="shared" si="5"/>
        <v>17</v>
      </c>
      <c r="M28" s="135">
        <f t="shared" si="12"/>
        <v>37.99999999999997</v>
      </c>
    </row>
    <row r="29" spans="1:13" ht="27.75" customHeight="1">
      <c r="A29" s="133">
        <v>4</v>
      </c>
      <c r="B29" s="133">
        <f t="shared" si="8"/>
        <v>0</v>
      </c>
      <c r="C29" s="133">
        <f t="shared" si="8"/>
        <v>49</v>
      </c>
      <c r="D29" s="133">
        <f t="shared" si="8"/>
        <v>1</v>
      </c>
      <c r="E29" s="22">
        <f t="shared" si="9"/>
        <v>2941</v>
      </c>
      <c r="F29" s="134">
        <v>1</v>
      </c>
      <c r="G29" s="134">
        <v>49</v>
      </c>
      <c r="H29" s="134">
        <v>15</v>
      </c>
      <c r="I29" s="22">
        <f t="shared" si="10"/>
        <v>6555</v>
      </c>
      <c r="J29" s="22">
        <f t="shared" si="11"/>
        <v>3614</v>
      </c>
      <c r="K29" s="22">
        <f t="shared" si="4"/>
        <v>60.233333333333334</v>
      </c>
      <c r="L29" s="135">
        <f t="shared" si="5"/>
        <v>60</v>
      </c>
      <c r="M29" s="135">
        <f t="shared" si="12"/>
        <v>14.000000000000057</v>
      </c>
    </row>
    <row r="30" spans="1:13" ht="27.75" customHeight="1">
      <c r="A30" s="133">
        <v>5</v>
      </c>
      <c r="B30" s="133">
        <f t="shared" si="8"/>
        <v>1</v>
      </c>
      <c r="C30" s="133">
        <f t="shared" si="8"/>
        <v>49</v>
      </c>
      <c r="D30" s="133">
        <f t="shared" si="8"/>
        <v>15</v>
      </c>
      <c r="E30" s="22">
        <f t="shared" si="9"/>
        <v>6555</v>
      </c>
      <c r="F30" s="134">
        <v>2</v>
      </c>
      <c r="G30" s="134">
        <v>3</v>
      </c>
      <c r="H30" s="134">
        <v>7</v>
      </c>
      <c r="I30" s="22">
        <f t="shared" si="10"/>
        <v>7387</v>
      </c>
      <c r="J30" s="22">
        <f t="shared" si="11"/>
        <v>832</v>
      </c>
      <c r="K30" s="22">
        <f t="shared" si="4"/>
        <v>13.866666666666667</v>
      </c>
      <c r="L30" s="135">
        <f t="shared" si="5"/>
        <v>13</v>
      </c>
      <c r="M30" s="135">
        <f t="shared" si="12"/>
        <v>52.00000000000003</v>
      </c>
    </row>
    <row r="31" spans="1:13" ht="27.75" customHeight="1">
      <c r="A31" s="133">
        <v>6</v>
      </c>
      <c r="B31" s="133">
        <f aca="true" t="shared" si="13" ref="B31:D33">+F30</f>
        <v>2</v>
      </c>
      <c r="C31" s="133">
        <f t="shared" si="13"/>
        <v>3</v>
      </c>
      <c r="D31" s="133">
        <f t="shared" si="13"/>
        <v>7</v>
      </c>
      <c r="E31" s="22">
        <f>SUM(((B31*60)+C31)*60)+D31</f>
        <v>7387</v>
      </c>
      <c r="F31" s="134">
        <v>2</v>
      </c>
      <c r="G31" s="134">
        <v>17</v>
      </c>
      <c r="H31" s="134">
        <v>38</v>
      </c>
      <c r="I31" s="22">
        <f>SUM(((F31*60)+G31)*60)+H31</f>
        <v>8258</v>
      </c>
      <c r="J31" s="22">
        <f>SUM(I31-E31)</f>
        <v>871</v>
      </c>
      <c r="K31" s="22">
        <f t="shared" si="4"/>
        <v>14.516666666666667</v>
      </c>
      <c r="L31" s="135">
        <f t="shared" si="5"/>
        <v>14</v>
      </c>
      <c r="M31" s="135">
        <f>SUM(K31-L31)*60</f>
        <v>31.00000000000005</v>
      </c>
    </row>
    <row r="32" spans="1:13" ht="27.75" customHeight="1">
      <c r="A32" s="133">
        <v>7</v>
      </c>
      <c r="B32" s="133">
        <f t="shared" si="13"/>
        <v>2</v>
      </c>
      <c r="C32" s="133">
        <f t="shared" si="13"/>
        <v>17</v>
      </c>
      <c r="D32" s="133">
        <f t="shared" si="13"/>
        <v>38</v>
      </c>
      <c r="E32" s="22">
        <f>SUM(((B32*60)+C32)*60)+D32</f>
        <v>8258</v>
      </c>
      <c r="F32" s="134">
        <v>2</v>
      </c>
      <c r="G32" s="134">
        <v>39</v>
      </c>
      <c r="H32" s="134">
        <v>50</v>
      </c>
      <c r="I32" s="22">
        <f>SUM(((F32*60)+G32)*60)+H32</f>
        <v>9590</v>
      </c>
      <c r="J32" s="22">
        <f>SUM(I32-E32)</f>
        <v>1332</v>
      </c>
      <c r="K32" s="22">
        <f t="shared" si="4"/>
        <v>22.2</v>
      </c>
      <c r="L32" s="135">
        <f t="shared" si="5"/>
        <v>22</v>
      </c>
      <c r="M32" s="135">
        <f>SUM(K32-L32)*60</f>
        <v>11.999999999999957</v>
      </c>
    </row>
    <row r="33" spans="1:13" ht="27.75" customHeight="1">
      <c r="A33" s="133">
        <v>8</v>
      </c>
      <c r="B33" s="133">
        <f t="shared" si="13"/>
        <v>2</v>
      </c>
      <c r="C33" s="133">
        <f t="shared" si="13"/>
        <v>39</v>
      </c>
      <c r="D33" s="133">
        <f t="shared" si="13"/>
        <v>50</v>
      </c>
      <c r="E33" s="22">
        <f>SUM(((B33*60)+C33)*60)+D33</f>
        <v>9590</v>
      </c>
      <c r="F33" s="134">
        <v>3</v>
      </c>
      <c r="G33" s="134">
        <v>8</v>
      </c>
      <c r="H33" s="134">
        <v>26</v>
      </c>
      <c r="I33" s="22">
        <f>SUM(((F33*60)+G33)*60)+H33</f>
        <v>11306</v>
      </c>
      <c r="J33" s="22">
        <f>SUM(I33-E33)</f>
        <v>1716</v>
      </c>
      <c r="K33" s="22">
        <f t="shared" si="4"/>
        <v>28.6</v>
      </c>
      <c r="L33" s="135">
        <f t="shared" si="5"/>
        <v>28</v>
      </c>
      <c r="M33" s="135">
        <f>SUM(K33-L33)*60</f>
        <v>36.000000000000085</v>
      </c>
    </row>
  </sheetData>
  <sheetProtection/>
  <protectedRanges>
    <protectedRange sqref="A9:C10" name="Range5"/>
    <protectedRange sqref="F16:H33" name="Range4"/>
    <protectedRange sqref="B16:D16" name="Range3"/>
    <protectedRange sqref="D4:G5" name="Range1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F1:F2"/>
    <mergeCell ref="G1:G2"/>
    <mergeCell ref="A1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95" customWidth="1"/>
    <col min="2" max="4" width="18.8515625" style="95" customWidth="1"/>
    <col min="5" max="5" width="18.8515625" style="95" hidden="1" customWidth="1"/>
    <col min="6" max="8" width="18.8515625" style="95" customWidth="1"/>
    <col min="9" max="9" width="8.7109375" style="95" hidden="1" customWidth="1"/>
    <col min="10" max="11" width="13.00390625" style="95" hidden="1" customWidth="1"/>
    <col min="12" max="12" width="13.00390625" style="95" customWidth="1"/>
    <col min="13" max="13" width="13.421875" style="95" customWidth="1"/>
    <col min="14" max="18" width="13.00390625" style="0" customWidth="1"/>
    <col min="19" max="19" width="13.421875" style="95" customWidth="1"/>
    <col min="20" max="16384" width="19.8515625" style="95" customWidth="1"/>
  </cols>
  <sheetData>
    <row r="1" spans="1:13" ht="27.75" customHeight="1">
      <c r="A1" s="212" t="s">
        <v>83</v>
      </c>
      <c r="B1" s="212"/>
      <c r="C1" s="212"/>
      <c r="D1" s="93"/>
      <c r="F1" s="201" t="s">
        <v>84</v>
      </c>
      <c r="G1" s="202">
        <v>0</v>
      </c>
      <c r="H1" s="94"/>
      <c r="I1" s="96"/>
      <c r="J1" s="96"/>
      <c r="K1" s="97"/>
      <c r="L1" s="196" t="s">
        <v>7</v>
      </c>
      <c r="M1" s="196"/>
    </row>
    <row r="2" spans="1:13" ht="27" customHeight="1">
      <c r="A2" s="212"/>
      <c r="B2" s="212"/>
      <c r="C2" s="212"/>
      <c r="D2" s="93"/>
      <c r="F2" s="201"/>
      <c r="G2" s="202"/>
      <c r="H2" s="93"/>
      <c r="I2" s="1"/>
      <c r="J2" s="1"/>
      <c r="K2" s="99"/>
      <c r="L2" s="100" t="s">
        <v>6</v>
      </c>
      <c r="M2" s="100" t="s">
        <v>8</v>
      </c>
    </row>
    <row r="3" spans="1:13" ht="27.75" customHeight="1">
      <c r="A3" s="101"/>
      <c r="B3" s="102"/>
      <c r="C3" s="102"/>
      <c r="D3" s="102"/>
      <c r="E3" s="102"/>
      <c r="F3" s="102"/>
      <c r="G3" s="102"/>
      <c r="H3" s="102"/>
      <c r="I3" s="1"/>
      <c r="J3" s="1"/>
      <c r="K3" s="1"/>
      <c r="L3" s="103" t="s">
        <v>3</v>
      </c>
      <c r="M3" s="103">
        <v>1</v>
      </c>
    </row>
    <row r="4" spans="1:13" ht="27.75" customHeight="1">
      <c r="A4" s="197" t="s">
        <v>82</v>
      </c>
      <c r="B4" s="198"/>
      <c r="C4" s="199"/>
      <c r="D4" s="200" t="s">
        <v>101</v>
      </c>
      <c r="E4" s="200"/>
      <c r="F4" s="200"/>
      <c r="G4" s="200"/>
      <c r="H4" s="104"/>
      <c r="I4" s="104"/>
      <c r="J4" s="104"/>
      <c r="K4" s="1"/>
      <c r="L4" s="103" t="s">
        <v>5</v>
      </c>
      <c r="M4" s="103">
        <v>0.814</v>
      </c>
    </row>
    <row r="5" spans="1:13" ht="27.75" customHeight="1">
      <c r="A5" s="197" t="s">
        <v>7</v>
      </c>
      <c r="B5" s="198"/>
      <c r="C5" s="199"/>
      <c r="D5" s="209" t="s">
        <v>3</v>
      </c>
      <c r="E5" s="210"/>
      <c r="F5" s="211"/>
      <c r="G5" s="105"/>
      <c r="H5" s="105"/>
      <c r="I5" s="1"/>
      <c r="J5" s="1"/>
      <c r="K5" s="1"/>
      <c r="L5" s="103" t="s">
        <v>4</v>
      </c>
      <c r="M5" s="103">
        <v>1.038</v>
      </c>
    </row>
    <row r="6" spans="1:13" ht="15" customHeight="1">
      <c r="A6" s="106"/>
      <c r="B6" s="107"/>
      <c r="C6" s="107"/>
      <c r="D6" s="108"/>
      <c r="E6" s="108"/>
      <c r="F6" s="108"/>
      <c r="G6" s="108"/>
      <c r="H6" s="108"/>
      <c r="I6" s="105"/>
      <c r="J6" s="105"/>
      <c r="K6" s="105"/>
      <c r="L6" s="105"/>
      <c r="M6" s="109"/>
    </row>
    <row r="7" spans="1:15" ht="32.25" customHeight="1">
      <c r="A7" s="212" t="s">
        <v>86</v>
      </c>
      <c r="B7" s="212"/>
      <c r="C7" s="212"/>
      <c r="D7" s="110"/>
      <c r="E7" s="110"/>
      <c r="F7" s="110"/>
      <c r="G7" s="110"/>
      <c r="H7" s="111"/>
      <c r="I7" s="105"/>
      <c r="J7" s="105"/>
      <c r="K7" s="112"/>
      <c r="L7" s="105"/>
      <c r="M7" s="109"/>
      <c r="N7" s="95"/>
      <c r="O7" s="95"/>
    </row>
    <row r="8" spans="1:15" ht="17.25" customHeight="1">
      <c r="A8" s="212"/>
      <c r="B8" s="212"/>
      <c r="C8" s="212"/>
      <c r="D8" s="111"/>
      <c r="E8" s="107"/>
      <c r="F8" s="107"/>
      <c r="G8" s="105"/>
      <c r="H8" s="105"/>
      <c r="I8" s="105"/>
      <c r="J8" s="105"/>
      <c r="K8" s="112"/>
      <c r="L8" s="105"/>
      <c r="M8" s="109"/>
      <c r="N8" s="95"/>
      <c r="O8" s="95"/>
    </row>
    <row r="9" spans="1:15" ht="27" customHeight="1">
      <c r="A9" s="213"/>
      <c r="B9" s="214"/>
      <c r="C9" s="215"/>
      <c r="D9" s="219" t="s">
        <v>87</v>
      </c>
      <c r="E9" s="220"/>
      <c r="F9" s="220"/>
      <c r="G9" s="220" t="s">
        <v>79</v>
      </c>
      <c r="H9" s="220"/>
      <c r="I9" s="105"/>
      <c r="J9" s="105"/>
      <c r="K9" s="112"/>
      <c r="L9" s="220" t="s">
        <v>88</v>
      </c>
      <c r="M9" s="109"/>
      <c r="N9" s="95"/>
      <c r="O9" s="95"/>
    </row>
    <row r="10" spans="1:16" ht="29.25" customHeight="1">
      <c r="A10" s="216"/>
      <c r="B10" s="217"/>
      <c r="C10" s="218"/>
      <c r="D10" s="113" t="s">
        <v>12</v>
      </c>
      <c r="E10" s="114"/>
      <c r="F10" s="103" t="s">
        <v>11</v>
      </c>
      <c r="G10" s="103" t="s">
        <v>12</v>
      </c>
      <c r="H10" s="103" t="s">
        <v>11</v>
      </c>
      <c r="I10" s="115" t="s">
        <v>89</v>
      </c>
      <c r="J10" s="115" t="s">
        <v>90</v>
      </c>
      <c r="K10" s="115" t="s">
        <v>91</v>
      </c>
      <c r="L10" s="220"/>
      <c r="M10" s="116" t="s">
        <v>92</v>
      </c>
      <c r="N10" s="95"/>
      <c r="O10" s="95"/>
      <c r="P10" s="95"/>
    </row>
    <row r="11" spans="1:16" ht="35.25" customHeight="1">
      <c r="A11" s="221" t="s">
        <v>80</v>
      </c>
      <c r="B11" s="221"/>
      <c r="C11" s="221"/>
      <c r="D11" s="119">
        <f>ROUNDDOWN(K11,0)</f>
        <v>28</v>
      </c>
      <c r="E11" s="120"/>
      <c r="F11" s="121">
        <f>SUM(K11-D11)*60</f>
        <v>14.266666666666552</v>
      </c>
      <c r="G11" s="119">
        <f>ROUNDDOWN(M11,0)</f>
        <v>28</v>
      </c>
      <c r="H11" s="121">
        <f>SUM(M11-G11)*60</f>
        <v>14.266666666666552</v>
      </c>
      <c r="I11" s="105">
        <f>IF($D$5="H16",J11/$M$3)+IF($D$5="P16",J11/$M$4)+IF($D$5="L2000",J11/$M$5)</f>
        <v>1694.2666666666667</v>
      </c>
      <c r="J11" s="122">
        <f>SUM(J16:J30)/L11</f>
        <v>1694.2666666666667</v>
      </c>
      <c r="K11" s="122">
        <f>SUM(J11/60)</f>
        <v>28.237777777777776</v>
      </c>
      <c r="L11" s="222">
        <f>+A14-G1</f>
        <v>15</v>
      </c>
      <c r="M11" s="123">
        <f>SUM(I11/60)</f>
        <v>28.237777777777776</v>
      </c>
      <c r="N11" s="95"/>
      <c r="O11" s="95"/>
      <c r="P11" s="95"/>
    </row>
    <row r="12" spans="1:16" ht="35.25" customHeight="1">
      <c r="A12" s="221" t="s">
        <v>93</v>
      </c>
      <c r="B12" s="221"/>
      <c r="C12" s="221"/>
      <c r="D12" s="119">
        <f>ROUNDDOWN(K12,0)</f>
        <v>12</v>
      </c>
      <c r="E12" s="120"/>
      <c r="F12" s="121">
        <f>SUM(K12-D12)*60</f>
        <v>11.999999999999957</v>
      </c>
      <c r="G12" s="119">
        <f>ROUNDDOWN(M12,0)</f>
        <v>12</v>
      </c>
      <c r="H12" s="121">
        <f>SUM(M12-G12)*60</f>
        <v>11.999999999999957</v>
      </c>
      <c r="I12" s="105">
        <f>IF($D$5="H16",J12/$M$3)+IF($D$5="P16",J12/$M$4)+IF($D$5="L2000",J12/$M$5)</f>
        <v>732</v>
      </c>
      <c r="J12" s="122">
        <f>MIN(J16:J30)</f>
        <v>732</v>
      </c>
      <c r="K12" s="122">
        <f>SUM(J12/60)</f>
        <v>12.2</v>
      </c>
      <c r="L12" s="223"/>
      <c r="M12" s="123">
        <f>SUM(I12/60)</f>
        <v>12.2</v>
      </c>
      <c r="N12" s="95"/>
      <c r="O12" s="95"/>
      <c r="P12" s="95"/>
    </row>
    <row r="13" spans="1:18" s="105" customFormat="1" ht="20.2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2"/>
      <c r="O13" s="12"/>
      <c r="P13" s="12"/>
      <c r="Q13" s="12"/>
      <c r="R13" s="12"/>
    </row>
    <row r="14" spans="1:13" ht="51.75" customHeight="1">
      <c r="A14" s="98">
        <f>COUNTA(A16:A30)</f>
        <v>15</v>
      </c>
      <c r="B14" s="196" t="s">
        <v>94</v>
      </c>
      <c r="C14" s="196"/>
      <c r="D14" s="196"/>
      <c r="E14" s="114"/>
      <c r="F14" s="196" t="s">
        <v>95</v>
      </c>
      <c r="G14" s="196"/>
      <c r="H14" s="196"/>
      <c r="I14" s="114"/>
      <c r="J14" s="114"/>
      <c r="K14" s="114"/>
      <c r="L14" s="196" t="s">
        <v>69</v>
      </c>
      <c r="M14" s="196"/>
    </row>
    <row r="15" spans="1:20" ht="47.25" customHeight="1">
      <c r="A15" s="127" t="s">
        <v>96</v>
      </c>
      <c r="B15" s="127" t="s">
        <v>97</v>
      </c>
      <c r="C15" s="127" t="s">
        <v>98</v>
      </c>
      <c r="D15" s="127" t="s">
        <v>99</v>
      </c>
      <c r="E15" s="114" t="s">
        <v>30</v>
      </c>
      <c r="F15" s="127" t="s">
        <v>97</v>
      </c>
      <c r="G15" s="127" t="s">
        <v>98</v>
      </c>
      <c r="H15" s="127" t="s">
        <v>99</v>
      </c>
      <c r="I15" s="128" t="s">
        <v>30</v>
      </c>
      <c r="J15" s="128" t="s">
        <v>90</v>
      </c>
      <c r="K15" s="128" t="s">
        <v>100</v>
      </c>
      <c r="L15" s="127" t="s">
        <v>98</v>
      </c>
      <c r="M15" s="127" t="s">
        <v>99</v>
      </c>
      <c r="T15" s="136"/>
    </row>
    <row r="16" spans="1:20" ht="27.75" customHeight="1">
      <c r="A16" s="129">
        <v>1</v>
      </c>
      <c r="B16" s="129">
        <v>0</v>
      </c>
      <c r="C16" s="129">
        <v>0</v>
      </c>
      <c r="D16" s="129">
        <v>0</v>
      </c>
      <c r="E16" s="114">
        <f aca="true" t="shared" si="0" ref="E16:E24">SUM(((B16*60)+C16)*60)+D16</f>
        <v>0</v>
      </c>
      <c r="F16" s="129">
        <v>0</v>
      </c>
      <c r="G16" s="129">
        <v>37</v>
      </c>
      <c r="H16" s="129">
        <v>0</v>
      </c>
      <c r="I16" s="114">
        <f>SUM(((F16*60)+G16)*60)+H16</f>
        <v>2220</v>
      </c>
      <c r="J16" s="114">
        <f>SUM(I16-E16)</f>
        <v>2220</v>
      </c>
      <c r="K16" s="114">
        <f>SUM(J16/60)</f>
        <v>37</v>
      </c>
      <c r="L16" s="130">
        <f>ROUNDDOWN(K16,0)</f>
        <v>37</v>
      </c>
      <c r="M16" s="130">
        <f>SUM(K16-L16)*60</f>
        <v>0</v>
      </c>
      <c r="T16" s="136"/>
    </row>
    <row r="17" spans="1:20" ht="27.75" customHeight="1">
      <c r="A17" s="131">
        <v>2</v>
      </c>
      <c r="B17" s="131">
        <f>+F16</f>
        <v>0</v>
      </c>
      <c r="C17" s="131">
        <f aca="true" t="shared" si="1" ref="C17:D24">+G16</f>
        <v>37</v>
      </c>
      <c r="D17" s="131">
        <f t="shared" si="1"/>
        <v>0</v>
      </c>
      <c r="E17" s="114">
        <f t="shared" si="0"/>
        <v>2220</v>
      </c>
      <c r="F17" s="129">
        <v>0</v>
      </c>
      <c r="G17" s="129">
        <v>58</v>
      </c>
      <c r="H17" s="129">
        <v>22</v>
      </c>
      <c r="I17" s="114">
        <f aca="true" t="shared" si="2" ref="I17:I24">SUM(((F17*60)+G17)*60)+H17</f>
        <v>3502</v>
      </c>
      <c r="J17" s="114">
        <f aca="true" t="shared" si="3" ref="J17:J24">SUM(I17-E17)</f>
        <v>1282</v>
      </c>
      <c r="K17" s="114">
        <f aca="true" t="shared" si="4" ref="K17:K30">SUM(J17/60)</f>
        <v>21.366666666666667</v>
      </c>
      <c r="L17" s="130">
        <f aca="true" t="shared" si="5" ref="L17:L30">ROUNDDOWN(K17,0)</f>
        <v>21</v>
      </c>
      <c r="M17" s="130">
        <f aca="true" t="shared" si="6" ref="M17:M24">SUM(K17-L17)*60</f>
        <v>22.00000000000003</v>
      </c>
      <c r="T17" s="136"/>
    </row>
    <row r="18" spans="1:20" ht="27.75" customHeight="1">
      <c r="A18" s="131">
        <v>3</v>
      </c>
      <c r="B18" s="131">
        <f aca="true" t="shared" si="7" ref="B18:B24">+F17</f>
        <v>0</v>
      </c>
      <c r="C18" s="131">
        <f t="shared" si="1"/>
        <v>58</v>
      </c>
      <c r="D18" s="131">
        <f t="shared" si="1"/>
        <v>22</v>
      </c>
      <c r="E18" s="114">
        <f t="shared" si="0"/>
        <v>3502</v>
      </c>
      <c r="F18" s="129">
        <v>1</v>
      </c>
      <c r="G18" s="129">
        <v>19</v>
      </c>
      <c r="H18" s="129">
        <v>35</v>
      </c>
      <c r="I18" s="114">
        <f t="shared" si="2"/>
        <v>4775</v>
      </c>
      <c r="J18" s="114">
        <f t="shared" si="3"/>
        <v>1273</v>
      </c>
      <c r="K18" s="114">
        <f t="shared" si="4"/>
        <v>21.216666666666665</v>
      </c>
      <c r="L18" s="130">
        <f t="shared" si="5"/>
        <v>21</v>
      </c>
      <c r="M18" s="130">
        <f t="shared" si="6"/>
        <v>12.9999999999999</v>
      </c>
      <c r="T18" s="136"/>
    </row>
    <row r="19" spans="1:20" ht="27.75" customHeight="1">
      <c r="A19" s="132">
        <v>4</v>
      </c>
      <c r="B19" s="131">
        <f t="shared" si="7"/>
        <v>1</v>
      </c>
      <c r="C19" s="131">
        <f t="shared" si="1"/>
        <v>19</v>
      </c>
      <c r="D19" s="131">
        <f t="shared" si="1"/>
        <v>35</v>
      </c>
      <c r="E19" s="114">
        <f t="shared" si="0"/>
        <v>4775</v>
      </c>
      <c r="F19" s="129">
        <v>1</v>
      </c>
      <c r="G19" s="129">
        <v>41</v>
      </c>
      <c r="H19" s="129">
        <v>17</v>
      </c>
      <c r="I19" s="114">
        <f t="shared" si="2"/>
        <v>6077</v>
      </c>
      <c r="J19" s="114">
        <f t="shared" si="3"/>
        <v>1302</v>
      </c>
      <c r="K19" s="114">
        <f t="shared" si="4"/>
        <v>21.7</v>
      </c>
      <c r="L19" s="130">
        <f t="shared" si="5"/>
        <v>21</v>
      </c>
      <c r="M19" s="130">
        <f t="shared" si="6"/>
        <v>41.99999999999996</v>
      </c>
      <c r="T19" s="136"/>
    </row>
    <row r="20" spans="1:20" ht="27.75" customHeight="1">
      <c r="A20" s="131">
        <v>5</v>
      </c>
      <c r="B20" s="131">
        <f t="shared" si="7"/>
        <v>1</v>
      </c>
      <c r="C20" s="131">
        <f t="shared" si="1"/>
        <v>41</v>
      </c>
      <c r="D20" s="131">
        <f t="shared" si="1"/>
        <v>17</v>
      </c>
      <c r="E20" s="114">
        <f t="shared" si="0"/>
        <v>6077</v>
      </c>
      <c r="F20" s="129">
        <v>2</v>
      </c>
      <c r="G20" s="129">
        <v>2</v>
      </c>
      <c r="H20" s="129">
        <v>15</v>
      </c>
      <c r="I20" s="114">
        <f t="shared" si="2"/>
        <v>7335</v>
      </c>
      <c r="J20" s="114">
        <f t="shared" si="3"/>
        <v>1258</v>
      </c>
      <c r="K20" s="114">
        <f t="shared" si="4"/>
        <v>20.966666666666665</v>
      </c>
      <c r="L20" s="130">
        <f t="shared" si="5"/>
        <v>20</v>
      </c>
      <c r="M20" s="130">
        <f t="shared" si="6"/>
        <v>57.9999999999999</v>
      </c>
      <c r="T20" s="136"/>
    </row>
    <row r="21" spans="1:20" ht="27.75" customHeight="1">
      <c r="A21" s="131">
        <v>6</v>
      </c>
      <c r="B21" s="131">
        <f t="shared" si="7"/>
        <v>2</v>
      </c>
      <c r="C21" s="131">
        <f t="shared" si="1"/>
        <v>2</v>
      </c>
      <c r="D21" s="131">
        <f t="shared" si="1"/>
        <v>15</v>
      </c>
      <c r="E21" s="114">
        <f t="shared" si="0"/>
        <v>7335</v>
      </c>
      <c r="F21" s="129">
        <v>2</v>
      </c>
      <c r="G21" s="129">
        <v>20</v>
      </c>
      <c r="H21" s="129">
        <v>21</v>
      </c>
      <c r="I21" s="114">
        <f t="shared" si="2"/>
        <v>8421</v>
      </c>
      <c r="J21" s="114">
        <f t="shared" si="3"/>
        <v>1086</v>
      </c>
      <c r="K21" s="114">
        <f t="shared" si="4"/>
        <v>18.1</v>
      </c>
      <c r="L21" s="130">
        <f t="shared" si="5"/>
        <v>18</v>
      </c>
      <c r="M21" s="130">
        <f t="shared" si="6"/>
        <v>6.000000000000085</v>
      </c>
      <c r="T21" s="136"/>
    </row>
    <row r="22" spans="1:20" ht="27.75" customHeight="1">
      <c r="A22" s="131">
        <v>7</v>
      </c>
      <c r="B22" s="131">
        <f t="shared" si="7"/>
        <v>2</v>
      </c>
      <c r="C22" s="131">
        <f t="shared" si="1"/>
        <v>20</v>
      </c>
      <c r="D22" s="131">
        <f t="shared" si="1"/>
        <v>21</v>
      </c>
      <c r="E22" s="114">
        <f t="shared" si="0"/>
        <v>8421</v>
      </c>
      <c r="F22" s="129">
        <v>2</v>
      </c>
      <c r="G22" s="129">
        <v>36</v>
      </c>
      <c r="H22" s="129">
        <v>22</v>
      </c>
      <c r="I22" s="114">
        <f t="shared" si="2"/>
        <v>9382</v>
      </c>
      <c r="J22" s="114">
        <f t="shared" si="3"/>
        <v>961</v>
      </c>
      <c r="K22" s="114">
        <f t="shared" si="4"/>
        <v>16.016666666666666</v>
      </c>
      <c r="L22" s="130">
        <f t="shared" si="5"/>
        <v>16</v>
      </c>
      <c r="M22" s="130">
        <f t="shared" si="6"/>
        <v>0.9999999999999432</v>
      </c>
      <c r="T22" s="136"/>
    </row>
    <row r="23" spans="1:20" ht="27.75" customHeight="1">
      <c r="A23" s="131">
        <v>8</v>
      </c>
      <c r="B23" s="131">
        <f t="shared" si="7"/>
        <v>2</v>
      </c>
      <c r="C23" s="131">
        <f t="shared" si="1"/>
        <v>36</v>
      </c>
      <c r="D23" s="131">
        <f t="shared" si="1"/>
        <v>22</v>
      </c>
      <c r="E23" s="114">
        <f t="shared" si="0"/>
        <v>9382</v>
      </c>
      <c r="F23" s="129">
        <v>2</v>
      </c>
      <c r="G23" s="129">
        <v>51</v>
      </c>
      <c r="H23" s="129">
        <v>22</v>
      </c>
      <c r="I23" s="114">
        <f t="shared" si="2"/>
        <v>10282</v>
      </c>
      <c r="J23" s="114">
        <f t="shared" si="3"/>
        <v>900</v>
      </c>
      <c r="K23" s="114">
        <f t="shared" si="4"/>
        <v>15</v>
      </c>
      <c r="L23" s="130">
        <f t="shared" si="5"/>
        <v>15</v>
      </c>
      <c r="M23" s="130">
        <f t="shared" si="6"/>
        <v>0</v>
      </c>
      <c r="T23" s="136"/>
    </row>
    <row r="24" spans="1:20" ht="27.75" customHeight="1">
      <c r="A24" s="131">
        <v>9</v>
      </c>
      <c r="B24" s="131">
        <f t="shared" si="7"/>
        <v>2</v>
      </c>
      <c r="C24" s="131">
        <f t="shared" si="1"/>
        <v>51</v>
      </c>
      <c r="D24" s="131">
        <f t="shared" si="1"/>
        <v>22</v>
      </c>
      <c r="E24" s="114">
        <f t="shared" si="0"/>
        <v>10282</v>
      </c>
      <c r="F24" s="129">
        <v>3</v>
      </c>
      <c r="G24" s="129">
        <v>3</v>
      </c>
      <c r="H24" s="129">
        <v>34</v>
      </c>
      <c r="I24" s="114">
        <f t="shared" si="2"/>
        <v>11014</v>
      </c>
      <c r="J24" s="114">
        <f t="shared" si="3"/>
        <v>732</v>
      </c>
      <c r="K24" s="114">
        <f t="shared" si="4"/>
        <v>12.2</v>
      </c>
      <c r="L24" s="130">
        <f t="shared" si="5"/>
        <v>12</v>
      </c>
      <c r="M24" s="130">
        <f t="shared" si="6"/>
        <v>11.999999999999957</v>
      </c>
      <c r="T24" s="136"/>
    </row>
    <row r="25" spans="1:20" ht="27.75" customHeight="1">
      <c r="A25" s="133">
        <v>1</v>
      </c>
      <c r="B25" s="133">
        <v>0</v>
      </c>
      <c r="C25" s="133">
        <v>0</v>
      </c>
      <c r="D25" s="133">
        <v>0</v>
      </c>
      <c r="E25" s="22">
        <f aca="true" t="shared" si="8" ref="E25:E30">SUM(((B25*60)+C25)*60)+D25</f>
        <v>0</v>
      </c>
      <c r="F25" s="134">
        <v>0</v>
      </c>
      <c r="G25" s="134">
        <v>48</v>
      </c>
      <c r="H25" s="134">
        <v>55</v>
      </c>
      <c r="I25" s="22">
        <f aca="true" t="shared" si="9" ref="I25:I30">SUM(((F25*60)+G25)*60)+H25</f>
        <v>2935</v>
      </c>
      <c r="J25" s="22">
        <f aca="true" t="shared" si="10" ref="J25:J30">SUM(I25-E25)</f>
        <v>2935</v>
      </c>
      <c r="K25" s="22">
        <f t="shared" si="4"/>
        <v>48.916666666666664</v>
      </c>
      <c r="L25" s="135">
        <f t="shared" si="5"/>
        <v>48</v>
      </c>
      <c r="M25" s="135">
        <f aca="true" t="shared" si="11" ref="M25:M30">SUM(K25-L25)*60</f>
        <v>54.99999999999986</v>
      </c>
      <c r="T25" s="136"/>
    </row>
    <row r="26" spans="1:20" ht="27.75" customHeight="1">
      <c r="A26" s="133">
        <v>2</v>
      </c>
      <c r="B26" s="133">
        <f aca="true" t="shared" si="12" ref="B26:D27">+F25</f>
        <v>0</v>
      </c>
      <c r="C26" s="133">
        <f t="shared" si="12"/>
        <v>48</v>
      </c>
      <c r="D26" s="133">
        <f t="shared" si="12"/>
        <v>55</v>
      </c>
      <c r="E26" s="22">
        <f t="shared" si="8"/>
        <v>2935</v>
      </c>
      <c r="F26" s="134">
        <v>1</v>
      </c>
      <c r="G26" s="134">
        <v>54</v>
      </c>
      <c r="H26" s="134">
        <v>42</v>
      </c>
      <c r="I26" s="22">
        <f t="shared" si="9"/>
        <v>6882</v>
      </c>
      <c r="J26" s="22">
        <f t="shared" si="10"/>
        <v>3947</v>
      </c>
      <c r="K26" s="22">
        <f t="shared" si="4"/>
        <v>65.78333333333333</v>
      </c>
      <c r="L26" s="135">
        <f t="shared" si="5"/>
        <v>65</v>
      </c>
      <c r="M26" s="135">
        <f t="shared" si="11"/>
        <v>46.999999999999886</v>
      </c>
      <c r="T26" s="136"/>
    </row>
    <row r="27" spans="1:20" ht="27.75" customHeight="1">
      <c r="A27" s="133">
        <v>3</v>
      </c>
      <c r="B27" s="133">
        <f t="shared" si="12"/>
        <v>1</v>
      </c>
      <c r="C27" s="133">
        <f t="shared" si="12"/>
        <v>54</v>
      </c>
      <c r="D27" s="133">
        <f t="shared" si="12"/>
        <v>42</v>
      </c>
      <c r="E27" s="22">
        <f t="shared" si="8"/>
        <v>6882</v>
      </c>
      <c r="F27" s="134">
        <v>2</v>
      </c>
      <c r="G27" s="134">
        <v>9</v>
      </c>
      <c r="H27" s="134">
        <v>28</v>
      </c>
      <c r="I27" s="22">
        <f t="shared" si="9"/>
        <v>7768</v>
      </c>
      <c r="J27" s="22">
        <f t="shared" si="10"/>
        <v>886</v>
      </c>
      <c r="K27" s="22">
        <f t="shared" si="4"/>
        <v>14.766666666666667</v>
      </c>
      <c r="L27" s="135">
        <f t="shared" si="5"/>
        <v>14</v>
      </c>
      <c r="M27" s="135">
        <f t="shared" si="11"/>
        <v>46.00000000000005</v>
      </c>
      <c r="T27" s="136"/>
    </row>
    <row r="28" spans="1:20" ht="27.75" customHeight="1">
      <c r="A28" s="133">
        <v>4</v>
      </c>
      <c r="B28" s="133">
        <f aca="true" t="shared" si="13" ref="B28:D30">+F27</f>
        <v>2</v>
      </c>
      <c r="C28" s="133">
        <f t="shared" si="13"/>
        <v>9</v>
      </c>
      <c r="D28" s="133">
        <f t="shared" si="13"/>
        <v>28</v>
      </c>
      <c r="E28" s="22">
        <f t="shared" si="8"/>
        <v>7768</v>
      </c>
      <c r="F28" s="134">
        <v>2</v>
      </c>
      <c r="G28" s="134">
        <v>26</v>
      </c>
      <c r="H28" s="134">
        <v>19</v>
      </c>
      <c r="I28" s="22">
        <f t="shared" si="9"/>
        <v>8779</v>
      </c>
      <c r="J28" s="22">
        <f t="shared" si="10"/>
        <v>1011</v>
      </c>
      <c r="K28" s="22">
        <f t="shared" si="4"/>
        <v>16.85</v>
      </c>
      <c r="L28" s="135">
        <f t="shared" si="5"/>
        <v>16</v>
      </c>
      <c r="M28" s="135">
        <f t="shared" si="11"/>
        <v>51.000000000000085</v>
      </c>
      <c r="T28" s="136"/>
    </row>
    <row r="29" spans="1:20" ht="27.75" customHeight="1">
      <c r="A29" s="133">
        <v>5</v>
      </c>
      <c r="B29" s="133">
        <f t="shared" si="13"/>
        <v>2</v>
      </c>
      <c r="C29" s="133">
        <f t="shared" si="13"/>
        <v>26</v>
      </c>
      <c r="D29" s="133">
        <f t="shared" si="13"/>
        <v>19</v>
      </c>
      <c r="E29" s="22">
        <f t="shared" si="8"/>
        <v>8779</v>
      </c>
      <c r="F29" s="134">
        <v>2</v>
      </c>
      <c r="G29" s="134">
        <v>51</v>
      </c>
      <c r="H29" s="134">
        <v>17</v>
      </c>
      <c r="I29" s="22">
        <f t="shared" si="9"/>
        <v>10277</v>
      </c>
      <c r="J29" s="22">
        <f t="shared" si="10"/>
        <v>1498</v>
      </c>
      <c r="K29" s="22">
        <f t="shared" si="4"/>
        <v>24.966666666666665</v>
      </c>
      <c r="L29" s="135">
        <f t="shared" si="5"/>
        <v>24</v>
      </c>
      <c r="M29" s="135">
        <f t="shared" si="11"/>
        <v>57.9999999999999</v>
      </c>
      <c r="T29" s="136"/>
    </row>
    <row r="30" spans="1:20" ht="27.75" customHeight="1">
      <c r="A30" s="133">
        <v>6</v>
      </c>
      <c r="B30" s="133">
        <f t="shared" si="13"/>
        <v>2</v>
      </c>
      <c r="C30" s="133">
        <f t="shared" si="13"/>
        <v>51</v>
      </c>
      <c r="D30" s="133">
        <f t="shared" si="13"/>
        <v>17</v>
      </c>
      <c r="E30" s="22">
        <f t="shared" si="8"/>
        <v>10277</v>
      </c>
      <c r="F30" s="134">
        <v>4</v>
      </c>
      <c r="G30" s="134">
        <v>0</v>
      </c>
      <c r="H30" s="134">
        <v>0</v>
      </c>
      <c r="I30" s="22">
        <f t="shared" si="9"/>
        <v>14400</v>
      </c>
      <c r="J30" s="22">
        <f t="shared" si="10"/>
        <v>4123</v>
      </c>
      <c r="K30" s="22">
        <f t="shared" si="4"/>
        <v>68.71666666666667</v>
      </c>
      <c r="L30" s="135">
        <f t="shared" si="5"/>
        <v>68</v>
      </c>
      <c r="M30" s="135">
        <f t="shared" si="11"/>
        <v>43.000000000000114</v>
      </c>
      <c r="T30" s="136"/>
    </row>
  </sheetData>
  <sheetProtection/>
  <protectedRanges>
    <protectedRange sqref="D4:G5" name="Range1"/>
    <protectedRange sqref="A9:C10" name="Range5_1"/>
    <protectedRange sqref="F16:H30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95" customWidth="1"/>
    <col min="2" max="4" width="18.8515625" style="95" customWidth="1"/>
    <col min="5" max="5" width="18.8515625" style="95" hidden="1" customWidth="1"/>
    <col min="6" max="8" width="18.8515625" style="95" customWidth="1"/>
    <col min="9" max="9" width="8.7109375" style="95" hidden="1" customWidth="1"/>
    <col min="10" max="11" width="13.00390625" style="95" hidden="1" customWidth="1"/>
    <col min="12" max="12" width="13.00390625" style="95" customWidth="1"/>
    <col min="13" max="13" width="13.421875" style="95" customWidth="1"/>
    <col min="14" max="18" width="13.00390625" style="0" customWidth="1"/>
    <col min="19" max="19" width="13.421875" style="95" customWidth="1"/>
    <col min="20" max="16384" width="19.8515625" style="95" customWidth="1"/>
  </cols>
  <sheetData>
    <row r="1" spans="1:13" ht="27.75" customHeight="1">
      <c r="A1" s="212" t="s">
        <v>83</v>
      </c>
      <c r="B1" s="212"/>
      <c r="C1" s="212"/>
      <c r="D1" s="111"/>
      <c r="F1" s="201" t="s">
        <v>84</v>
      </c>
      <c r="G1" s="202"/>
      <c r="H1" s="94"/>
      <c r="I1" s="96"/>
      <c r="J1" s="96"/>
      <c r="K1" s="97"/>
      <c r="L1" s="196" t="s">
        <v>7</v>
      </c>
      <c r="M1" s="196"/>
    </row>
    <row r="2" spans="1:13" ht="27" customHeight="1">
      <c r="A2" s="212"/>
      <c r="B2" s="212"/>
      <c r="C2" s="212"/>
      <c r="D2" s="111"/>
      <c r="F2" s="201"/>
      <c r="G2" s="202"/>
      <c r="H2" s="93"/>
      <c r="I2" s="1"/>
      <c r="J2" s="1"/>
      <c r="K2" s="99"/>
      <c r="L2" s="100" t="s">
        <v>6</v>
      </c>
      <c r="M2" s="100" t="s">
        <v>8</v>
      </c>
    </row>
    <row r="3" spans="1:13" ht="27.75" customHeight="1">
      <c r="A3" s="101"/>
      <c r="B3" s="102"/>
      <c r="C3" s="102"/>
      <c r="D3" s="102"/>
      <c r="E3" s="102"/>
      <c r="F3" s="102"/>
      <c r="G3" s="102"/>
      <c r="H3" s="102"/>
      <c r="I3" s="1"/>
      <c r="J3" s="1"/>
      <c r="K3" s="1"/>
      <c r="L3" s="103" t="s">
        <v>3</v>
      </c>
      <c r="M3" s="103">
        <v>1</v>
      </c>
    </row>
    <row r="4" spans="1:13" ht="27.75" customHeight="1">
      <c r="A4" s="197" t="s">
        <v>82</v>
      </c>
      <c r="B4" s="198"/>
      <c r="C4" s="199"/>
      <c r="D4" s="200" t="s">
        <v>102</v>
      </c>
      <c r="E4" s="200"/>
      <c r="F4" s="200"/>
      <c r="G4" s="200"/>
      <c r="H4" s="104"/>
      <c r="I4" s="104"/>
      <c r="J4" s="104"/>
      <c r="K4" s="1"/>
      <c r="L4" s="103" t="s">
        <v>5</v>
      </c>
      <c r="M4" s="103">
        <v>0.814</v>
      </c>
    </row>
    <row r="5" spans="1:13" ht="27.75" customHeight="1">
      <c r="A5" s="197" t="s">
        <v>7</v>
      </c>
      <c r="B5" s="198"/>
      <c r="C5" s="199"/>
      <c r="D5" s="209" t="s">
        <v>3</v>
      </c>
      <c r="E5" s="210"/>
      <c r="F5" s="211"/>
      <c r="G5" s="105"/>
      <c r="H5" s="105"/>
      <c r="I5" s="1"/>
      <c r="J5" s="1"/>
      <c r="K5" s="1"/>
      <c r="L5" s="103" t="s">
        <v>4</v>
      </c>
      <c r="M5" s="103">
        <v>1.038</v>
      </c>
    </row>
    <row r="6" spans="1:13" ht="15" customHeight="1">
      <c r="A6" s="106"/>
      <c r="B6" s="107"/>
      <c r="C6" s="107"/>
      <c r="D6" s="108"/>
      <c r="E6" s="108"/>
      <c r="F6" s="108"/>
      <c r="G6" s="108"/>
      <c r="H6" s="108"/>
      <c r="I6" s="105"/>
      <c r="J6" s="105"/>
      <c r="K6" s="105"/>
      <c r="L6" s="105"/>
      <c r="M6" s="109"/>
    </row>
    <row r="7" spans="1:15" ht="32.25" customHeight="1">
      <c r="A7" s="212" t="s">
        <v>86</v>
      </c>
      <c r="B7" s="212"/>
      <c r="C7" s="212"/>
      <c r="D7" s="110"/>
      <c r="E7" s="110"/>
      <c r="F7" s="110"/>
      <c r="G7" s="110"/>
      <c r="H7" s="111"/>
      <c r="I7" s="105"/>
      <c r="J7" s="105"/>
      <c r="K7" s="112"/>
      <c r="L7" s="105"/>
      <c r="M7" s="109"/>
      <c r="N7" s="95"/>
      <c r="O7" s="95"/>
    </row>
    <row r="8" spans="1:15" ht="17.25" customHeight="1">
      <c r="A8" s="212"/>
      <c r="B8" s="212"/>
      <c r="C8" s="212"/>
      <c r="D8" s="111"/>
      <c r="E8" s="107"/>
      <c r="F8" s="107"/>
      <c r="G8" s="105"/>
      <c r="H8" s="105"/>
      <c r="I8" s="105"/>
      <c r="J8" s="105"/>
      <c r="K8" s="112"/>
      <c r="L8" s="105"/>
      <c r="M8" s="109"/>
      <c r="N8" s="95"/>
      <c r="O8" s="95"/>
    </row>
    <row r="9" spans="1:15" ht="27" customHeight="1">
      <c r="A9" s="213"/>
      <c r="B9" s="214"/>
      <c r="C9" s="215"/>
      <c r="D9" s="219" t="s">
        <v>87</v>
      </c>
      <c r="E9" s="220"/>
      <c r="F9" s="220"/>
      <c r="G9" s="220" t="s">
        <v>79</v>
      </c>
      <c r="H9" s="220"/>
      <c r="I9" s="105"/>
      <c r="J9" s="105"/>
      <c r="K9" s="112"/>
      <c r="L9" s="220" t="s">
        <v>88</v>
      </c>
      <c r="M9" s="109"/>
      <c r="N9" s="95"/>
      <c r="O9" s="95"/>
    </row>
    <row r="10" spans="1:16" ht="29.25" customHeight="1">
      <c r="A10" s="216"/>
      <c r="B10" s="217"/>
      <c r="C10" s="218"/>
      <c r="D10" s="113" t="s">
        <v>12</v>
      </c>
      <c r="E10" s="114"/>
      <c r="F10" s="103" t="s">
        <v>11</v>
      </c>
      <c r="G10" s="103" t="s">
        <v>12</v>
      </c>
      <c r="H10" s="103" t="s">
        <v>11</v>
      </c>
      <c r="I10" s="115" t="s">
        <v>89</v>
      </c>
      <c r="J10" s="115" t="s">
        <v>90</v>
      </c>
      <c r="K10" s="115" t="s">
        <v>91</v>
      </c>
      <c r="L10" s="220"/>
      <c r="M10" s="116" t="s">
        <v>92</v>
      </c>
      <c r="N10" s="95"/>
      <c r="O10" s="95"/>
      <c r="P10" s="95"/>
    </row>
    <row r="11" spans="1:16" ht="35.25" customHeight="1">
      <c r="A11" s="221" t="s">
        <v>80</v>
      </c>
      <c r="B11" s="221"/>
      <c r="C11" s="221"/>
      <c r="D11" s="119">
        <f>ROUNDDOWN(K11,0)</f>
        <v>21</v>
      </c>
      <c r="E11" s="120"/>
      <c r="F11" s="121">
        <f>SUM(K11-D11)*60</f>
        <v>42.29411764705873</v>
      </c>
      <c r="G11" s="119">
        <f>ROUNDDOWN(M11,0)</f>
        <v>21</v>
      </c>
      <c r="H11" s="121">
        <f>SUM(M11-G11)*60</f>
        <v>42.29411764705873</v>
      </c>
      <c r="I11" s="105">
        <f>IF($D$5="H16",J11/$M$3)+IF($D$5="P16",J11/$M$4)+IF($D$5="L2000",J11/$M$5)</f>
        <v>1302.2941176470588</v>
      </c>
      <c r="J11" s="122">
        <f>SUM(J16:J32)/L11</f>
        <v>1302.2941176470588</v>
      </c>
      <c r="K11" s="122">
        <f>SUM(J11/60)</f>
        <v>21.704901960784312</v>
      </c>
      <c r="L11" s="222">
        <f>+A14-G1</f>
        <v>17</v>
      </c>
      <c r="M11" s="123">
        <f>SUM(I11/60)</f>
        <v>21.704901960784312</v>
      </c>
      <c r="N11" s="95"/>
      <c r="O11" s="95"/>
      <c r="P11" s="95"/>
    </row>
    <row r="12" spans="1:16" ht="35.25" customHeight="1">
      <c r="A12" s="221" t="s">
        <v>93</v>
      </c>
      <c r="B12" s="221"/>
      <c r="C12" s="221"/>
      <c r="D12" s="119">
        <f>ROUNDDOWN(K12,0)</f>
        <v>12</v>
      </c>
      <c r="E12" s="120"/>
      <c r="F12" s="121">
        <f>SUM(K12-D12)*60</f>
        <v>58.99999999999995</v>
      </c>
      <c r="G12" s="119">
        <f>ROUNDDOWN(M12,0)</f>
        <v>12</v>
      </c>
      <c r="H12" s="121">
        <f>SUM(M12-G12)*60</f>
        <v>58.99999999999995</v>
      </c>
      <c r="I12" s="105">
        <f>IF($D$5="H16",J12/$M$3)+IF($D$5="P16",J12/$M$4)+IF($D$5="L2000",J12/$M$5)</f>
        <v>779</v>
      </c>
      <c r="J12" s="122">
        <f>MIN(J16:J32)</f>
        <v>779</v>
      </c>
      <c r="K12" s="122">
        <f>SUM(J12/60)</f>
        <v>12.983333333333333</v>
      </c>
      <c r="L12" s="223"/>
      <c r="M12" s="123">
        <f>SUM(I12/60)</f>
        <v>12.983333333333333</v>
      </c>
      <c r="N12" s="95"/>
      <c r="O12" s="95"/>
      <c r="P12" s="95"/>
    </row>
    <row r="13" spans="1:18" s="105" customFormat="1" ht="20.2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2"/>
      <c r="O13" s="12"/>
      <c r="P13" s="12"/>
      <c r="Q13" s="12"/>
      <c r="R13" s="12"/>
    </row>
    <row r="14" spans="1:13" ht="51.75" customHeight="1">
      <c r="A14" s="98">
        <f>COUNTA(A16:A32)</f>
        <v>17</v>
      </c>
      <c r="B14" s="196" t="s">
        <v>94</v>
      </c>
      <c r="C14" s="196"/>
      <c r="D14" s="196"/>
      <c r="E14" s="114"/>
      <c r="F14" s="196" t="s">
        <v>95</v>
      </c>
      <c r="G14" s="196"/>
      <c r="H14" s="196"/>
      <c r="I14" s="114"/>
      <c r="J14" s="114"/>
      <c r="K14" s="114"/>
      <c r="L14" s="196" t="s">
        <v>69</v>
      </c>
      <c r="M14" s="196"/>
    </row>
    <row r="15" spans="1:20" ht="47.25" customHeight="1">
      <c r="A15" s="127" t="s">
        <v>96</v>
      </c>
      <c r="B15" s="127" t="s">
        <v>97</v>
      </c>
      <c r="C15" s="127" t="s">
        <v>98</v>
      </c>
      <c r="D15" s="127" t="s">
        <v>99</v>
      </c>
      <c r="E15" s="114" t="s">
        <v>30</v>
      </c>
      <c r="F15" s="127" t="s">
        <v>97</v>
      </c>
      <c r="G15" s="127" t="s">
        <v>98</v>
      </c>
      <c r="H15" s="127" t="s">
        <v>99</v>
      </c>
      <c r="I15" s="128" t="s">
        <v>30</v>
      </c>
      <c r="J15" s="128" t="s">
        <v>90</v>
      </c>
      <c r="K15" s="128" t="s">
        <v>100</v>
      </c>
      <c r="L15" s="127" t="s">
        <v>98</v>
      </c>
      <c r="M15" s="127" t="s">
        <v>99</v>
      </c>
      <c r="T15" s="136"/>
    </row>
    <row r="16" spans="1:20" ht="27.75" customHeight="1">
      <c r="A16" s="129">
        <v>1</v>
      </c>
      <c r="B16" s="129">
        <v>0</v>
      </c>
      <c r="C16" s="129">
        <v>0</v>
      </c>
      <c r="D16" s="129">
        <v>0</v>
      </c>
      <c r="E16" s="114">
        <f aca="true" t="shared" si="0" ref="E16:E24">SUM(((B16*60)+C16)*60)+D16</f>
        <v>0</v>
      </c>
      <c r="F16" s="129">
        <v>0</v>
      </c>
      <c r="G16" s="129">
        <v>31</v>
      </c>
      <c r="H16" s="129">
        <v>48</v>
      </c>
      <c r="I16" s="114">
        <f>SUM(((F16*60)+G16)*60)+H16</f>
        <v>1908</v>
      </c>
      <c r="J16" s="114">
        <f>SUM(I16-E16)</f>
        <v>1908</v>
      </c>
      <c r="K16" s="114">
        <f>SUM(J16/60)</f>
        <v>31.8</v>
      </c>
      <c r="L16" s="130">
        <f>ROUNDDOWN(K16,0)</f>
        <v>31</v>
      </c>
      <c r="M16" s="130">
        <f>SUM(K16-L16)*60</f>
        <v>48.00000000000004</v>
      </c>
      <c r="T16" s="136"/>
    </row>
    <row r="17" spans="1:20" ht="27.75" customHeight="1">
      <c r="A17" s="131">
        <v>2</v>
      </c>
      <c r="B17" s="131">
        <f>+F16</f>
        <v>0</v>
      </c>
      <c r="C17" s="131">
        <f aca="true" t="shared" si="1" ref="C17:D24">+G16</f>
        <v>31</v>
      </c>
      <c r="D17" s="131">
        <f t="shared" si="1"/>
        <v>48</v>
      </c>
      <c r="E17" s="114">
        <f t="shared" si="0"/>
        <v>1908</v>
      </c>
      <c r="F17" s="129">
        <v>0</v>
      </c>
      <c r="G17" s="129">
        <v>55</v>
      </c>
      <c r="H17" s="129">
        <v>20</v>
      </c>
      <c r="I17" s="114">
        <f aca="true" t="shared" si="2" ref="I17:I24">SUM(((F17*60)+G17)*60)+H17</f>
        <v>3320</v>
      </c>
      <c r="J17" s="114">
        <f aca="true" t="shared" si="3" ref="J17:J24">SUM(I17-E17)</f>
        <v>1412</v>
      </c>
      <c r="K17" s="114">
        <f aca="true" t="shared" si="4" ref="K17:K32">SUM(J17/60)</f>
        <v>23.533333333333335</v>
      </c>
      <c r="L17" s="130">
        <f aca="true" t="shared" si="5" ref="L17:L32">ROUNDDOWN(K17,0)</f>
        <v>23</v>
      </c>
      <c r="M17" s="130">
        <f aca="true" t="shared" si="6" ref="M17:M24">SUM(K17-L17)*60</f>
        <v>32.0000000000001</v>
      </c>
      <c r="T17" s="136"/>
    </row>
    <row r="18" spans="1:20" ht="27.75" customHeight="1">
      <c r="A18" s="131">
        <v>3</v>
      </c>
      <c r="B18" s="131">
        <f aca="true" t="shared" si="7" ref="B18:B24">+F17</f>
        <v>0</v>
      </c>
      <c r="C18" s="131">
        <f t="shared" si="1"/>
        <v>55</v>
      </c>
      <c r="D18" s="131">
        <f t="shared" si="1"/>
        <v>20</v>
      </c>
      <c r="E18" s="114">
        <f t="shared" si="0"/>
        <v>3320</v>
      </c>
      <c r="F18" s="129">
        <v>1</v>
      </c>
      <c r="G18" s="129">
        <v>17</v>
      </c>
      <c r="H18" s="129">
        <v>54</v>
      </c>
      <c r="I18" s="114">
        <f t="shared" si="2"/>
        <v>4674</v>
      </c>
      <c r="J18" s="114">
        <f t="shared" si="3"/>
        <v>1354</v>
      </c>
      <c r="K18" s="114">
        <f t="shared" si="4"/>
        <v>22.566666666666666</v>
      </c>
      <c r="L18" s="130">
        <f t="shared" si="5"/>
        <v>22</v>
      </c>
      <c r="M18" s="130">
        <f t="shared" si="6"/>
        <v>33.999999999999986</v>
      </c>
      <c r="T18" s="136"/>
    </row>
    <row r="19" spans="1:20" ht="27.75" customHeight="1">
      <c r="A19" s="132">
        <v>4</v>
      </c>
      <c r="B19" s="131">
        <f t="shared" si="7"/>
        <v>1</v>
      </c>
      <c r="C19" s="131">
        <f t="shared" si="1"/>
        <v>17</v>
      </c>
      <c r="D19" s="131">
        <f t="shared" si="1"/>
        <v>54</v>
      </c>
      <c r="E19" s="114">
        <f t="shared" si="0"/>
        <v>4674</v>
      </c>
      <c r="F19" s="129">
        <v>1</v>
      </c>
      <c r="G19" s="129">
        <v>38</v>
      </c>
      <c r="H19" s="129">
        <v>23</v>
      </c>
      <c r="I19" s="114">
        <f t="shared" si="2"/>
        <v>5903</v>
      </c>
      <c r="J19" s="114">
        <f t="shared" si="3"/>
        <v>1229</v>
      </c>
      <c r="K19" s="114">
        <f t="shared" si="4"/>
        <v>20.483333333333334</v>
      </c>
      <c r="L19" s="130">
        <f t="shared" si="5"/>
        <v>20</v>
      </c>
      <c r="M19" s="130">
        <f t="shared" si="6"/>
        <v>29.000000000000057</v>
      </c>
      <c r="T19" s="136"/>
    </row>
    <row r="20" spans="1:20" ht="27.75" customHeight="1">
      <c r="A20" s="131">
        <v>5</v>
      </c>
      <c r="B20" s="131">
        <f t="shared" si="7"/>
        <v>1</v>
      </c>
      <c r="C20" s="131">
        <f t="shared" si="1"/>
        <v>38</v>
      </c>
      <c r="D20" s="131">
        <f t="shared" si="1"/>
        <v>23</v>
      </c>
      <c r="E20" s="114">
        <f t="shared" si="0"/>
        <v>5903</v>
      </c>
      <c r="F20" s="129">
        <v>2</v>
      </c>
      <c r="G20" s="129">
        <v>0</v>
      </c>
      <c r="H20" s="129">
        <v>5</v>
      </c>
      <c r="I20" s="114">
        <f t="shared" si="2"/>
        <v>7205</v>
      </c>
      <c r="J20" s="114">
        <f t="shared" si="3"/>
        <v>1302</v>
      </c>
      <c r="K20" s="114">
        <f t="shared" si="4"/>
        <v>21.7</v>
      </c>
      <c r="L20" s="130">
        <f t="shared" si="5"/>
        <v>21</v>
      </c>
      <c r="M20" s="130">
        <f t="shared" si="6"/>
        <v>41.99999999999996</v>
      </c>
      <c r="T20" s="136"/>
    </row>
    <row r="21" spans="1:20" ht="27.75" customHeight="1">
      <c r="A21" s="131">
        <v>6</v>
      </c>
      <c r="B21" s="131">
        <f t="shared" si="7"/>
        <v>2</v>
      </c>
      <c r="C21" s="131">
        <f t="shared" si="1"/>
        <v>0</v>
      </c>
      <c r="D21" s="131">
        <f t="shared" si="1"/>
        <v>5</v>
      </c>
      <c r="E21" s="114">
        <f t="shared" si="0"/>
        <v>7205</v>
      </c>
      <c r="F21" s="129">
        <v>2</v>
      </c>
      <c r="G21" s="129">
        <v>18</v>
      </c>
      <c r="H21" s="129">
        <v>5</v>
      </c>
      <c r="I21" s="114">
        <f t="shared" si="2"/>
        <v>8285</v>
      </c>
      <c r="J21" s="114">
        <f t="shared" si="3"/>
        <v>1080</v>
      </c>
      <c r="K21" s="114">
        <f t="shared" si="4"/>
        <v>18</v>
      </c>
      <c r="L21" s="130">
        <f t="shared" si="5"/>
        <v>18</v>
      </c>
      <c r="M21" s="130">
        <f t="shared" si="6"/>
        <v>0</v>
      </c>
      <c r="T21" s="136"/>
    </row>
    <row r="22" spans="1:20" ht="27.75" customHeight="1">
      <c r="A22" s="131">
        <v>7</v>
      </c>
      <c r="B22" s="131">
        <f t="shared" si="7"/>
        <v>2</v>
      </c>
      <c r="C22" s="131">
        <f t="shared" si="1"/>
        <v>18</v>
      </c>
      <c r="D22" s="131">
        <f t="shared" si="1"/>
        <v>5</v>
      </c>
      <c r="E22" s="114">
        <f t="shared" si="0"/>
        <v>8285</v>
      </c>
      <c r="F22" s="129">
        <v>2</v>
      </c>
      <c r="G22" s="129">
        <v>34</v>
      </c>
      <c r="H22" s="129">
        <v>0</v>
      </c>
      <c r="I22" s="114">
        <f t="shared" si="2"/>
        <v>9240</v>
      </c>
      <c r="J22" s="114">
        <f t="shared" si="3"/>
        <v>955</v>
      </c>
      <c r="K22" s="114">
        <f t="shared" si="4"/>
        <v>15.916666666666666</v>
      </c>
      <c r="L22" s="130">
        <f t="shared" si="5"/>
        <v>15</v>
      </c>
      <c r="M22" s="130">
        <f t="shared" si="6"/>
        <v>54.999999999999964</v>
      </c>
      <c r="T22" s="136"/>
    </row>
    <row r="23" spans="1:20" ht="27.75" customHeight="1">
      <c r="A23" s="131">
        <v>8</v>
      </c>
      <c r="B23" s="131">
        <f t="shared" si="7"/>
        <v>2</v>
      </c>
      <c r="C23" s="131">
        <f t="shared" si="1"/>
        <v>34</v>
      </c>
      <c r="D23" s="131">
        <f t="shared" si="1"/>
        <v>0</v>
      </c>
      <c r="E23" s="114">
        <f t="shared" si="0"/>
        <v>9240</v>
      </c>
      <c r="F23" s="129">
        <v>2</v>
      </c>
      <c r="G23" s="129">
        <v>48</v>
      </c>
      <c r="H23" s="129">
        <v>41</v>
      </c>
      <c r="I23" s="114">
        <f t="shared" si="2"/>
        <v>10121</v>
      </c>
      <c r="J23" s="114">
        <f t="shared" si="3"/>
        <v>881</v>
      </c>
      <c r="K23" s="114">
        <f t="shared" si="4"/>
        <v>14.683333333333334</v>
      </c>
      <c r="L23" s="130">
        <f t="shared" si="5"/>
        <v>14</v>
      </c>
      <c r="M23" s="130">
        <f t="shared" si="6"/>
        <v>41.000000000000014</v>
      </c>
      <c r="T23" s="136"/>
    </row>
    <row r="24" spans="1:20" ht="27.75" customHeight="1">
      <c r="A24" s="131">
        <v>9</v>
      </c>
      <c r="B24" s="131">
        <f t="shared" si="7"/>
        <v>2</v>
      </c>
      <c r="C24" s="131">
        <f t="shared" si="1"/>
        <v>48</v>
      </c>
      <c r="D24" s="131">
        <f t="shared" si="1"/>
        <v>41</v>
      </c>
      <c r="E24" s="114">
        <f t="shared" si="0"/>
        <v>10121</v>
      </c>
      <c r="F24" s="129">
        <v>3</v>
      </c>
      <c r="G24" s="129">
        <v>1</v>
      </c>
      <c r="H24" s="129">
        <v>40</v>
      </c>
      <c r="I24" s="114">
        <f t="shared" si="2"/>
        <v>10900</v>
      </c>
      <c r="J24" s="114">
        <f t="shared" si="3"/>
        <v>779</v>
      </c>
      <c r="K24" s="114">
        <f t="shared" si="4"/>
        <v>12.983333333333333</v>
      </c>
      <c r="L24" s="130">
        <f t="shared" si="5"/>
        <v>12</v>
      </c>
      <c r="M24" s="130">
        <f t="shared" si="6"/>
        <v>58.99999999999995</v>
      </c>
      <c r="T24" s="136"/>
    </row>
    <row r="25" spans="1:20" ht="27.75" customHeight="1">
      <c r="A25" s="133">
        <v>1</v>
      </c>
      <c r="B25" s="133">
        <v>0</v>
      </c>
      <c r="C25" s="133">
        <v>0</v>
      </c>
      <c r="D25" s="133">
        <v>0</v>
      </c>
      <c r="E25" s="22">
        <f aca="true" t="shared" si="8" ref="E25:E30">SUM(((B25*60)+C25)*60)+D25</f>
        <v>0</v>
      </c>
      <c r="F25" s="134">
        <v>0</v>
      </c>
      <c r="G25" s="134">
        <v>16</v>
      </c>
      <c r="H25" s="134">
        <v>5</v>
      </c>
      <c r="I25" s="22">
        <f aca="true" t="shared" si="9" ref="I25:I30">SUM(((F25*60)+G25)*60)+H25</f>
        <v>965</v>
      </c>
      <c r="J25" s="22">
        <f aca="true" t="shared" si="10" ref="J25:J30">SUM(I25-E25)</f>
        <v>965</v>
      </c>
      <c r="K25" s="22">
        <f t="shared" si="4"/>
        <v>16.083333333333332</v>
      </c>
      <c r="L25" s="135">
        <f t="shared" si="5"/>
        <v>16</v>
      </c>
      <c r="M25" s="135">
        <f aca="true" t="shared" si="11" ref="M25:M30">SUM(K25-L25)*60</f>
        <v>4.999999999999929</v>
      </c>
      <c r="T25" s="136"/>
    </row>
    <row r="26" spans="1:20" ht="27.75" customHeight="1">
      <c r="A26" s="133">
        <v>2</v>
      </c>
      <c r="B26" s="133">
        <f aca="true" t="shared" si="12" ref="B26:D30">+F25</f>
        <v>0</v>
      </c>
      <c r="C26" s="133">
        <f t="shared" si="12"/>
        <v>16</v>
      </c>
      <c r="D26" s="133">
        <f t="shared" si="12"/>
        <v>5</v>
      </c>
      <c r="E26" s="22">
        <f t="shared" si="8"/>
        <v>965</v>
      </c>
      <c r="F26" s="134">
        <v>0</v>
      </c>
      <c r="G26" s="134">
        <v>31</v>
      </c>
      <c r="H26" s="134">
        <v>10</v>
      </c>
      <c r="I26" s="22">
        <f t="shared" si="9"/>
        <v>1870</v>
      </c>
      <c r="J26" s="22">
        <f t="shared" si="10"/>
        <v>905</v>
      </c>
      <c r="K26" s="22">
        <f t="shared" si="4"/>
        <v>15.083333333333334</v>
      </c>
      <c r="L26" s="135">
        <f t="shared" si="5"/>
        <v>15</v>
      </c>
      <c r="M26" s="135">
        <f t="shared" si="11"/>
        <v>5.0000000000000355</v>
      </c>
      <c r="T26" s="136"/>
    </row>
    <row r="27" spans="1:20" ht="27.75" customHeight="1">
      <c r="A27" s="133">
        <v>3</v>
      </c>
      <c r="B27" s="133">
        <f t="shared" si="12"/>
        <v>0</v>
      </c>
      <c r="C27" s="133">
        <f t="shared" si="12"/>
        <v>31</v>
      </c>
      <c r="D27" s="133">
        <f t="shared" si="12"/>
        <v>10</v>
      </c>
      <c r="E27" s="22">
        <f t="shared" si="8"/>
        <v>1870</v>
      </c>
      <c r="F27" s="134">
        <v>0</v>
      </c>
      <c r="G27" s="134">
        <v>48</v>
      </c>
      <c r="H27" s="134">
        <v>40</v>
      </c>
      <c r="I27" s="22">
        <f t="shared" si="9"/>
        <v>2920</v>
      </c>
      <c r="J27" s="22">
        <f t="shared" si="10"/>
        <v>1050</v>
      </c>
      <c r="K27" s="22">
        <f t="shared" si="4"/>
        <v>17.5</v>
      </c>
      <c r="L27" s="135">
        <f t="shared" si="5"/>
        <v>17</v>
      </c>
      <c r="M27" s="135">
        <f t="shared" si="11"/>
        <v>30</v>
      </c>
      <c r="T27" s="136"/>
    </row>
    <row r="28" spans="1:20" ht="27.75" customHeight="1">
      <c r="A28" s="133">
        <v>4</v>
      </c>
      <c r="B28" s="133">
        <f t="shared" si="12"/>
        <v>0</v>
      </c>
      <c r="C28" s="133">
        <f t="shared" si="12"/>
        <v>48</v>
      </c>
      <c r="D28" s="133">
        <f t="shared" si="12"/>
        <v>40</v>
      </c>
      <c r="E28" s="22">
        <f t="shared" si="8"/>
        <v>2920</v>
      </c>
      <c r="F28" s="134">
        <v>1</v>
      </c>
      <c r="G28" s="134">
        <v>49</v>
      </c>
      <c r="H28" s="134">
        <v>19</v>
      </c>
      <c r="I28" s="22">
        <f t="shared" si="9"/>
        <v>6559</v>
      </c>
      <c r="J28" s="22">
        <f t="shared" si="10"/>
        <v>3639</v>
      </c>
      <c r="K28" s="22">
        <f t="shared" si="4"/>
        <v>60.65</v>
      </c>
      <c r="L28" s="135">
        <f t="shared" si="5"/>
        <v>60</v>
      </c>
      <c r="M28" s="135">
        <f t="shared" si="11"/>
        <v>38.999999999999915</v>
      </c>
      <c r="T28" s="136"/>
    </row>
    <row r="29" spans="1:20" ht="27.75" customHeight="1">
      <c r="A29" s="133">
        <v>5</v>
      </c>
      <c r="B29" s="133">
        <f t="shared" si="12"/>
        <v>1</v>
      </c>
      <c r="C29" s="133">
        <f t="shared" si="12"/>
        <v>49</v>
      </c>
      <c r="D29" s="133">
        <f t="shared" si="12"/>
        <v>19</v>
      </c>
      <c r="E29" s="22">
        <f t="shared" si="8"/>
        <v>6559</v>
      </c>
      <c r="F29" s="134">
        <v>2</v>
      </c>
      <c r="G29" s="134">
        <v>3</v>
      </c>
      <c r="H29" s="134">
        <v>5</v>
      </c>
      <c r="I29" s="22">
        <f t="shared" si="9"/>
        <v>7385</v>
      </c>
      <c r="J29" s="22">
        <f t="shared" si="10"/>
        <v>826</v>
      </c>
      <c r="K29" s="22">
        <f t="shared" si="4"/>
        <v>13.766666666666667</v>
      </c>
      <c r="L29" s="135">
        <f t="shared" si="5"/>
        <v>13</v>
      </c>
      <c r="M29" s="135">
        <f t="shared" si="11"/>
        <v>46.00000000000005</v>
      </c>
      <c r="T29" s="136"/>
    </row>
    <row r="30" spans="1:20" ht="27.75" customHeight="1">
      <c r="A30" s="133">
        <v>6</v>
      </c>
      <c r="B30" s="133">
        <f t="shared" si="12"/>
        <v>2</v>
      </c>
      <c r="C30" s="133">
        <f t="shared" si="12"/>
        <v>3</v>
      </c>
      <c r="D30" s="133">
        <f t="shared" si="12"/>
        <v>5</v>
      </c>
      <c r="E30" s="22">
        <f t="shared" si="8"/>
        <v>7385</v>
      </c>
      <c r="F30" s="134">
        <v>2</v>
      </c>
      <c r="G30" s="134">
        <v>17</v>
      </c>
      <c r="H30" s="134">
        <v>18</v>
      </c>
      <c r="I30" s="22">
        <f t="shared" si="9"/>
        <v>8238</v>
      </c>
      <c r="J30" s="22">
        <f t="shared" si="10"/>
        <v>853</v>
      </c>
      <c r="K30" s="22">
        <f t="shared" si="4"/>
        <v>14.216666666666667</v>
      </c>
      <c r="L30" s="135">
        <f t="shared" si="5"/>
        <v>14</v>
      </c>
      <c r="M30" s="135">
        <f t="shared" si="11"/>
        <v>13.000000000000007</v>
      </c>
      <c r="T30" s="136"/>
    </row>
    <row r="31" spans="1:20" ht="27.75" customHeight="1">
      <c r="A31" s="133">
        <v>7</v>
      </c>
      <c r="B31" s="133">
        <f aca="true" t="shared" si="13" ref="B31:D32">+F30</f>
        <v>2</v>
      </c>
      <c r="C31" s="133">
        <f t="shared" si="13"/>
        <v>17</v>
      </c>
      <c r="D31" s="133">
        <f t="shared" si="13"/>
        <v>18</v>
      </c>
      <c r="E31" s="22">
        <f>SUM(((B31*60)+C31)*60)+D31</f>
        <v>8238</v>
      </c>
      <c r="F31" s="134">
        <v>2</v>
      </c>
      <c r="G31" s="134">
        <v>39</v>
      </c>
      <c r="H31" s="134">
        <v>45</v>
      </c>
      <c r="I31" s="22">
        <f>SUM(((F31*60)+G31)*60)+H31</f>
        <v>9585</v>
      </c>
      <c r="J31" s="22">
        <f>SUM(I31-E31)</f>
        <v>1347</v>
      </c>
      <c r="K31" s="22">
        <f t="shared" si="4"/>
        <v>22.45</v>
      </c>
      <c r="L31" s="135">
        <f t="shared" si="5"/>
        <v>22</v>
      </c>
      <c r="M31" s="135">
        <f>SUM(K31-L31)*60</f>
        <v>26.999999999999957</v>
      </c>
      <c r="T31" s="136"/>
    </row>
    <row r="32" spans="1:20" ht="27.75" customHeight="1">
      <c r="A32" s="133">
        <v>8</v>
      </c>
      <c r="B32" s="133">
        <f t="shared" si="13"/>
        <v>2</v>
      </c>
      <c r="C32" s="133">
        <f t="shared" si="13"/>
        <v>39</v>
      </c>
      <c r="D32" s="133">
        <f t="shared" si="13"/>
        <v>45</v>
      </c>
      <c r="E32" s="22">
        <f>SUM(((B32*60)+C32)*60)+D32</f>
        <v>9585</v>
      </c>
      <c r="F32" s="134">
        <v>3</v>
      </c>
      <c r="G32" s="134">
        <v>7</v>
      </c>
      <c r="H32" s="134">
        <v>19</v>
      </c>
      <c r="I32" s="22">
        <f>SUM(((F32*60)+G32)*60)+H32</f>
        <v>11239</v>
      </c>
      <c r="J32" s="22">
        <f>SUM(I32-E32)</f>
        <v>1654</v>
      </c>
      <c r="K32" s="22">
        <f t="shared" si="4"/>
        <v>27.566666666666666</v>
      </c>
      <c r="L32" s="135">
        <f t="shared" si="5"/>
        <v>27</v>
      </c>
      <c r="M32" s="135">
        <f>SUM(K32-L32)*60</f>
        <v>33.999999999999986</v>
      </c>
      <c r="T32" s="136"/>
    </row>
  </sheetData>
  <sheetProtection/>
  <protectedRanges>
    <protectedRange sqref="D4:G5" name="Range1"/>
    <protectedRange sqref="A9:C10" name="Range5_1"/>
    <protectedRange sqref="F16:H32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95" customWidth="1"/>
    <col min="2" max="4" width="18.8515625" style="95" customWidth="1"/>
    <col min="5" max="5" width="18.8515625" style="95" hidden="1" customWidth="1"/>
    <col min="6" max="8" width="18.8515625" style="95" customWidth="1"/>
    <col min="9" max="9" width="8.7109375" style="95" hidden="1" customWidth="1"/>
    <col min="10" max="11" width="13.00390625" style="95" hidden="1" customWidth="1"/>
    <col min="12" max="12" width="13.00390625" style="95" customWidth="1"/>
    <col min="13" max="13" width="13.421875" style="95" customWidth="1"/>
    <col min="14" max="18" width="13.00390625" style="0" customWidth="1"/>
    <col min="19" max="19" width="13.421875" style="95" customWidth="1"/>
    <col min="20" max="16384" width="19.8515625" style="95" customWidth="1"/>
  </cols>
  <sheetData>
    <row r="1" spans="1:13" ht="27.75" customHeight="1">
      <c r="A1" s="212" t="s">
        <v>83</v>
      </c>
      <c r="B1" s="212"/>
      <c r="C1" s="212"/>
      <c r="D1" s="111"/>
      <c r="F1" s="201" t="s">
        <v>84</v>
      </c>
      <c r="G1" s="202">
        <v>0</v>
      </c>
      <c r="H1" s="94"/>
      <c r="I1" s="96"/>
      <c r="J1" s="96"/>
      <c r="K1" s="97"/>
      <c r="L1" s="196" t="s">
        <v>7</v>
      </c>
      <c r="M1" s="196"/>
    </row>
    <row r="2" spans="1:13" ht="27" customHeight="1">
      <c r="A2" s="212"/>
      <c r="B2" s="212"/>
      <c r="C2" s="212"/>
      <c r="D2" s="111"/>
      <c r="F2" s="201"/>
      <c r="G2" s="202"/>
      <c r="H2" s="93"/>
      <c r="I2" s="1"/>
      <c r="J2" s="1"/>
      <c r="K2" s="99"/>
      <c r="L2" s="100" t="s">
        <v>6</v>
      </c>
      <c r="M2" s="100" t="s">
        <v>8</v>
      </c>
    </row>
    <row r="3" spans="1:13" ht="27.75" customHeight="1">
      <c r="A3" s="101"/>
      <c r="B3" s="102"/>
      <c r="C3" s="102"/>
      <c r="D3" s="102"/>
      <c r="E3" s="102"/>
      <c r="F3" s="102"/>
      <c r="G3" s="102"/>
      <c r="H3" s="102"/>
      <c r="I3" s="1"/>
      <c r="J3" s="1"/>
      <c r="K3" s="1"/>
      <c r="L3" s="103" t="s">
        <v>3</v>
      </c>
      <c r="M3" s="103">
        <v>1</v>
      </c>
    </row>
    <row r="4" spans="1:13" ht="27.75" customHeight="1">
      <c r="A4" s="197" t="s">
        <v>82</v>
      </c>
      <c r="B4" s="198"/>
      <c r="C4" s="199"/>
      <c r="D4" s="200" t="s">
        <v>103</v>
      </c>
      <c r="E4" s="200"/>
      <c r="F4" s="200"/>
      <c r="G4" s="200"/>
      <c r="H4" s="104"/>
      <c r="I4" s="104"/>
      <c r="J4" s="104"/>
      <c r="K4" s="1"/>
      <c r="L4" s="103" t="s">
        <v>5</v>
      </c>
      <c r="M4" s="103">
        <v>0.814</v>
      </c>
    </row>
    <row r="5" spans="1:13" ht="27.75" customHeight="1">
      <c r="A5" s="197" t="s">
        <v>7</v>
      </c>
      <c r="B5" s="198"/>
      <c r="C5" s="199"/>
      <c r="D5" s="209" t="s">
        <v>3</v>
      </c>
      <c r="E5" s="210"/>
      <c r="F5" s="211"/>
      <c r="G5" s="105"/>
      <c r="H5" s="105"/>
      <c r="I5" s="1"/>
      <c r="J5" s="1"/>
      <c r="K5" s="1"/>
      <c r="L5" s="103" t="s">
        <v>4</v>
      </c>
      <c r="M5" s="103">
        <v>1.038</v>
      </c>
    </row>
    <row r="6" spans="1:13" ht="15" customHeight="1">
      <c r="A6" s="106"/>
      <c r="B6" s="107"/>
      <c r="C6" s="107"/>
      <c r="D6" s="108"/>
      <c r="E6" s="108"/>
      <c r="F6" s="108"/>
      <c r="G6" s="108"/>
      <c r="H6" s="108"/>
      <c r="I6" s="105"/>
      <c r="J6" s="105"/>
      <c r="K6" s="105"/>
      <c r="L6" s="105"/>
      <c r="M6" s="109"/>
    </row>
    <row r="7" spans="1:15" ht="32.25" customHeight="1">
      <c r="A7" s="212" t="s">
        <v>86</v>
      </c>
      <c r="B7" s="212"/>
      <c r="C7" s="212"/>
      <c r="D7" s="110"/>
      <c r="E7" s="110"/>
      <c r="F7" s="110"/>
      <c r="G7" s="110"/>
      <c r="H7" s="111"/>
      <c r="I7" s="105"/>
      <c r="J7" s="105"/>
      <c r="K7" s="112"/>
      <c r="L7" s="105"/>
      <c r="M7" s="109"/>
      <c r="N7" s="95"/>
      <c r="O7" s="95"/>
    </row>
    <row r="8" spans="1:15" ht="17.25" customHeight="1">
      <c r="A8" s="212"/>
      <c r="B8" s="212"/>
      <c r="C8" s="212"/>
      <c r="D8" s="111"/>
      <c r="E8" s="107"/>
      <c r="F8" s="107"/>
      <c r="G8" s="105"/>
      <c r="H8" s="105"/>
      <c r="I8" s="105"/>
      <c r="J8" s="105"/>
      <c r="K8" s="112"/>
      <c r="L8" s="105"/>
      <c r="M8" s="109"/>
      <c r="N8" s="95"/>
      <c r="O8" s="95"/>
    </row>
    <row r="9" spans="1:15" ht="27" customHeight="1">
      <c r="A9" s="213"/>
      <c r="B9" s="214"/>
      <c r="C9" s="215"/>
      <c r="D9" s="219" t="s">
        <v>87</v>
      </c>
      <c r="E9" s="220"/>
      <c r="F9" s="220"/>
      <c r="G9" s="220" t="s">
        <v>79</v>
      </c>
      <c r="H9" s="220"/>
      <c r="I9" s="105"/>
      <c r="J9" s="105"/>
      <c r="K9" s="112"/>
      <c r="L9" s="220" t="s">
        <v>88</v>
      </c>
      <c r="M9" s="109"/>
      <c r="N9" s="95"/>
      <c r="O9" s="95"/>
    </row>
    <row r="10" spans="1:16" ht="29.25" customHeight="1">
      <c r="A10" s="216"/>
      <c r="B10" s="217"/>
      <c r="C10" s="218"/>
      <c r="D10" s="113" t="s">
        <v>12</v>
      </c>
      <c r="E10" s="114"/>
      <c r="F10" s="103" t="s">
        <v>11</v>
      </c>
      <c r="G10" s="103" t="s">
        <v>12</v>
      </c>
      <c r="H10" s="103" t="s">
        <v>11</v>
      </c>
      <c r="I10" s="115" t="s">
        <v>89</v>
      </c>
      <c r="J10" s="115" t="s">
        <v>90</v>
      </c>
      <c r="K10" s="115" t="s">
        <v>91</v>
      </c>
      <c r="L10" s="220"/>
      <c r="M10" s="116" t="s">
        <v>92</v>
      </c>
      <c r="N10" s="95"/>
      <c r="O10" s="95"/>
      <c r="P10" s="95"/>
    </row>
    <row r="11" spans="1:16" ht="35.25" customHeight="1">
      <c r="A11" s="221" t="s">
        <v>80</v>
      </c>
      <c r="B11" s="221"/>
      <c r="C11" s="221"/>
      <c r="D11" s="119">
        <f>ROUNDDOWN(K11,0)</f>
        <v>23</v>
      </c>
      <c r="E11" s="120"/>
      <c r="F11" s="121">
        <f>SUM(K11-D11)*60</f>
        <v>52.5</v>
      </c>
      <c r="G11" s="119">
        <f>ROUNDDOWN(M11,0)</f>
        <v>23</v>
      </c>
      <c r="H11" s="121">
        <f>SUM(M11-G11)*60</f>
        <v>52.5</v>
      </c>
      <c r="I11" s="105">
        <f>IF($D$5="H16",J11/$M$3)+IF($D$5="P16",J11/$M$4)+IF($D$5="L2000",J11/$M$5)</f>
        <v>1432.5</v>
      </c>
      <c r="J11" s="122">
        <f>SUM(J16:J75)/L11</f>
        <v>1432.5</v>
      </c>
      <c r="K11" s="122">
        <f>SUM(J11/60)</f>
        <v>23.875</v>
      </c>
      <c r="L11" s="222">
        <f>+A14-G1</f>
        <v>18</v>
      </c>
      <c r="M11" s="123">
        <f>SUM(I11/60)</f>
        <v>23.875</v>
      </c>
      <c r="N11" s="95"/>
      <c r="O11" s="95"/>
      <c r="P11" s="95"/>
    </row>
    <row r="12" spans="1:16" ht="35.25" customHeight="1">
      <c r="A12" s="221" t="s">
        <v>93</v>
      </c>
      <c r="B12" s="221"/>
      <c r="C12" s="221"/>
      <c r="D12" s="119">
        <f>ROUNDDOWN(K12,0)</f>
        <v>12</v>
      </c>
      <c r="E12" s="120"/>
      <c r="F12" s="121">
        <f>SUM(K12-D12)*60</f>
        <v>16.999999999999993</v>
      </c>
      <c r="G12" s="119">
        <f>ROUNDDOWN(M12,0)</f>
        <v>12</v>
      </c>
      <c r="H12" s="121">
        <f>SUM(M12-G12)*60</f>
        <v>16.999999999999993</v>
      </c>
      <c r="I12" s="105">
        <f>IF($D$5="H16",J12/$M$3)+IF($D$5="P16",J12/$M$4)+IF($D$5="L2000",J12/$M$5)</f>
        <v>737</v>
      </c>
      <c r="J12" s="122">
        <f>MIN(J16:J75)</f>
        <v>737</v>
      </c>
      <c r="K12" s="122">
        <f>SUM(J12/60)</f>
        <v>12.283333333333333</v>
      </c>
      <c r="L12" s="223"/>
      <c r="M12" s="123">
        <f>SUM(I12/60)</f>
        <v>12.283333333333333</v>
      </c>
      <c r="N12" s="95"/>
      <c r="O12" s="95"/>
      <c r="P12" s="95"/>
    </row>
    <row r="13" spans="1:18" s="105" customFormat="1" ht="20.2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2"/>
      <c r="O13" s="12"/>
      <c r="P13" s="12"/>
      <c r="Q13" s="12"/>
      <c r="R13" s="12"/>
    </row>
    <row r="14" spans="1:13" ht="51.75" customHeight="1">
      <c r="A14" s="98">
        <f>COUNTA(A16:A75)</f>
        <v>18</v>
      </c>
      <c r="B14" s="196" t="s">
        <v>94</v>
      </c>
      <c r="C14" s="196"/>
      <c r="D14" s="196"/>
      <c r="E14" s="114"/>
      <c r="F14" s="196" t="s">
        <v>95</v>
      </c>
      <c r="G14" s="196"/>
      <c r="H14" s="196"/>
      <c r="I14" s="114"/>
      <c r="J14" s="114"/>
      <c r="K14" s="114"/>
      <c r="L14" s="196" t="s">
        <v>69</v>
      </c>
      <c r="M14" s="196"/>
    </row>
    <row r="15" spans="1:20" ht="47.25" customHeight="1">
      <c r="A15" s="127" t="s">
        <v>96</v>
      </c>
      <c r="B15" s="127" t="s">
        <v>97</v>
      </c>
      <c r="C15" s="127" t="s">
        <v>98</v>
      </c>
      <c r="D15" s="127" t="s">
        <v>99</v>
      </c>
      <c r="E15" s="114" t="s">
        <v>30</v>
      </c>
      <c r="F15" s="127" t="s">
        <v>97</v>
      </c>
      <c r="G15" s="127" t="s">
        <v>98</v>
      </c>
      <c r="H15" s="127" t="s">
        <v>99</v>
      </c>
      <c r="I15" s="128" t="s">
        <v>30</v>
      </c>
      <c r="J15" s="128" t="s">
        <v>90</v>
      </c>
      <c r="K15" s="128" t="s">
        <v>100</v>
      </c>
      <c r="L15" s="127" t="s">
        <v>98</v>
      </c>
      <c r="M15" s="127" t="s">
        <v>99</v>
      </c>
      <c r="T15" s="136"/>
    </row>
    <row r="16" spans="1:20" ht="27.75" customHeight="1">
      <c r="A16" s="129">
        <v>1</v>
      </c>
      <c r="B16" s="129">
        <v>0</v>
      </c>
      <c r="C16" s="129">
        <v>0</v>
      </c>
      <c r="D16" s="129">
        <v>0</v>
      </c>
      <c r="E16" s="114">
        <f aca="true" t="shared" si="0" ref="E16:E24">SUM(((B16*60)+C16)*60)+D16</f>
        <v>0</v>
      </c>
      <c r="F16" s="129">
        <v>0</v>
      </c>
      <c r="G16" s="129">
        <v>28</v>
      </c>
      <c r="H16" s="129">
        <v>32</v>
      </c>
      <c r="I16" s="114">
        <f>SUM(((F16*60)+G16)*60)+H16</f>
        <v>1712</v>
      </c>
      <c r="J16" s="114">
        <f>SUM(I16-E16)</f>
        <v>1712</v>
      </c>
      <c r="K16" s="114">
        <f aca="true" t="shared" si="1" ref="K16:K33">SUM(J16/60)</f>
        <v>28.533333333333335</v>
      </c>
      <c r="L16" s="130">
        <f aca="true" t="shared" si="2" ref="L16:L33">ROUNDDOWN(K16,0)</f>
        <v>28</v>
      </c>
      <c r="M16" s="130">
        <f>SUM(K16-L16)*60</f>
        <v>32.0000000000001</v>
      </c>
      <c r="T16" s="136"/>
    </row>
    <row r="17" spans="1:20" ht="27.75" customHeight="1">
      <c r="A17" s="131">
        <v>2</v>
      </c>
      <c r="B17" s="131">
        <f>+F16</f>
        <v>0</v>
      </c>
      <c r="C17" s="131">
        <f aca="true" t="shared" si="3" ref="C17:D24">+G16</f>
        <v>28</v>
      </c>
      <c r="D17" s="131">
        <f t="shared" si="3"/>
        <v>32</v>
      </c>
      <c r="E17" s="114">
        <f t="shared" si="0"/>
        <v>1712</v>
      </c>
      <c r="F17" s="129">
        <v>0</v>
      </c>
      <c r="G17" s="129">
        <v>52</v>
      </c>
      <c r="H17" s="129">
        <v>52</v>
      </c>
      <c r="I17" s="114">
        <f aca="true" t="shared" si="4" ref="I17:I24">SUM(((F17*60)+G17)*60)+H17</f>
        <v>3172</v>
      </c>
      <c r="J17" s="114">
        <f aca="true" t="shared" si="5" ref="J17:J24">SUM(I17-E17)</f>
        <v>1460</v>
      </c>
      <c r="K17" s="114">
        <f t="shared" si="1"/>
        <v>24.333333333333332</v>
      </c>
      <c r="L17" s="130">
        <f t="shared" si="2"/>
        <v>24</v>
      </c>
      <c r="M17" s="130">
        <f aca="true" t="shared" si="6" ref="M17:M24">SUM(K17-L17)*60</f>
        <v>19.99999999999993</v>
      </c>
      <c r="T17" s="136"/>
    </row>
    <row r="18" spans="1:20" ht="27.75" customHeight="1">
      <c r="A18" s="131">
        <v>3</v>
      </c>
      <c r="B18" s="131">
        <f aca="true" t="shared" si="7" ref="B18:B24">+F17</f>
        <v>0</v>
      </c>
      <c r="C18" s="131">
        <f t="shared" si="3"/>
        <v>52</v>
      </c>
      <c r="D18" s="131">
        <f t="shared" si="3"/>
        <v>52</v>
      </c>
      <c r="E18" s="114">
        <f t="shared" si="0"/>
        <v>3172</v>
      </c>
      <c r="F18" s="129">
        <v>1</v>
      </c>
      <c r="G18" s="129">
        <v>15</v>
      </c>
      <c r="H18" s="129">
        <v>6</v>
      </c>
      <c r="I18" s="114">
        <f t="shared" si="4"/>
        <v>4506</v>
      </c>
      <c r="J18" s="114">
        <f t="shared" si="5"/>
        <v>1334</v>
      </c>
      <c r="K18" s="114">
        <f t="shared" si="1"/>
        <v>22.233333333333334</v>
      </c>
      <c r="L18" s="130">
        <f t="shared" si="2"/>
        <v>22</v>
      </c>
      <c r="M18" s="130">
        <f t="shared" si="6"/>
        <v>14.000000000000057</v>
      </c>
      <c r="T18" s="136"/>
    </row>
    <row r="19" spans="1:20" ht="27.75" customHeight="1">
      <c r="A19" s="132">
        <v>4</v>
      </c>
      <c r="B19" s="131">
        <f t="shared" si="7"/>
        <v>1</v>
      </c>
      <c r="C19" s="131">
        <f t="shared" si="3"/>
        <v>15</v>
      </c>
      <c r="D19" s="131">
        <f t="shared" si="3"/>
        <v>6</v>
      </c>
      <c r="E19" s="114">
        <f t="shared" si="0"/>
        <v>4506</v>
      </c>
      <c r="F19" s="129">
        <v>1</v>
      </c>
      <c r="G19" s="129">
        <v>33</v>
      </c>
      <c r="H19" s="129">
        <v>34</v>
      </c>
      <c r="I19" s="114">
        <f t="shared" si="4"/>
        <v>5614</v>
      </c>
      <c r="J19" s="114">
        <f t="shared" si="5"/>
        <v>1108</v>
      </c>
      <c r="K19" s="114">
        <f t="shared" si="1"/>
        <v>18.466666666666665</v>
      </c>
      <c r="L19" s="130">
        <f t="shared" si="2"/>
        <v>18</v>
      </c>
      <c r="M19" s="130">
        <f t="shared" si="6"/>
        <v>27.9999999999999</v>
      </c>
      <c r="T19" s="136"/>
    </row>
    <row r="20" spans="1:20" ht="27.75" customHeight="1">
      <c r="A20" s="131">
        <v>5</v>
      </c>
      <c r="B20" s="131">
        <f t="shared" si="7"/>
        <v>1</v>
      </c>
      <c r="C20" s="131">
        <f t="shared" si="3"/>
        <v>33</v>
      </c>
      <c r="D20" s="131">
        <f t="shared" si="3"/>
        <v>34</v>
      </c>
      <c r="E20" s="114">
        <f t="shared" si="0"/>
        <v>5614</v>
      </c>
      <c r="F20" s="129">
        <v>1</v>
      </c>
      <c r="G20" s="129">
        <v>56</v>
      </c>
      <c r="H20" s="129">
        <v>15</v>
      </c>
      <c r="I20" s="114">
        <f t="shared" si="4"/>
        <v>6975</v>
      </c>
      <c r="J20" s="114">
        <f t="shared" si="5"/>
        <v>1361</v>
      </c>
      <c r="K20" s="114">
        <f t="shared" si="1"/>
        <v>22.683333333333334</v>
      </c>
      <c r="L20" s="130">
        <f t="shared" si="2"/>
        <v>22</v>
      </c>
      <c r="M20" s="130">
        <f t="shared" si="6"/>
        <v>41.000000000000014</v>
      </c>
      <c r="T20" s="136"/>
    </row>
    <row r="21" spans="1:20" ht="27.75" customHeight="1">
      <c r="A21" s="131">
        <v>6</v>
      </c>
      <c r="B21" s="131">
        <f t="shared" si="7"/>
        <v>1</v>
      </c>
      <c r="C21" s="131">
        <f t="shared" si="3"/>
        <v>56</v>
      </c>
      <c r="D21" s="131">
        <f t="shared" si="3"/>
        <v>15</v>
      </c>
      <c r="E21" s="114">
        <f t="shared" si="0"/>
        <v>6975</v>
      </c>
      <c r="F21" s="129">
        <v>2</v>
      </c>
      <c r="G21" s="129">
        <v>14</v>
      </c>
      <c r="H21" s="129">
        <v>6</v>
      </c>
      <c r="I21" s="114">
        <f t="shared" si="4"/>
        <v>8046</v>
      </c>
      <c r="J21" s="114">
        <f t="shared" si="5"/>
        <v>1071</v>
      </c>
      <c r="K21" s="114">
        <f t="shared" si="1"/>
        <v>17.85</v>
      </c>
      <c r="L21" s="130">
        <f t="shared" si="2"/>
        <v>17</v>
      </c>
      <c r="M21" s="130">
        <f t="shared" si="6"/>
        <v>51.000000000000085</v>
      </c>
      <c r="T21" s="136"/>
    </row>
    <row r="22" spans="1:20" ht="27.75" customHeight="1">
      <c r="A22" s="131">
        <v>7</v>
      </c>
      <c r="B22" s="131">
        <f t="shared" si="7"/>
        <v>2</v>
      </c>
      <c r="C22" s="131">
        <f t="shared" si="3"/>
        <v>14</v>
      </c>
      <c r="D22" s="131">
        <f t="shared" si="3"/>
        <v>6</v>
      </c>
      <c r="E22" s="114">
        <f t="shared" si="0"/>
        <v>8046</v>
      </c>
      <c r="F22" s="129">
        <v>2</v>
      </c>
      <c r="G22" s="129">
        <v>30</v>
      </c>
      <c r="H22" s="129">
        <v>7</v>
      </c>
      <c r="I22" s="114">
        <f t="shared" si="4"/>
        <v>9007</v>
      </c>
      <c r="J22" s="114">
        <f t="shared" si="5"/>
        <v>961</v>
      </c>
      <c r="K22" s="114">
        <f t="shared" si="1"/>
        <v>16.016666666666666</v>
      </c>
      <c r="L22" s="130">
        <f t="shared" si="2"/>
        <v>16</v>
      </c>
      <c r="M22" s="130">
        <f t="shared" si="6"/>
        <v>0.9999999999999432</v>
      </c>
      <c r="T22" s="136"/>
    </row>
    <row r="23" spans="1:20" ht="27.75" customHeight="1">
      <c r="A23" s="131">
        <v>8</v>
      </c>
      <c r="B23" s="131">
        <f t="shared" si="7"/>
        <v>2</v>
      </c>
      <c r="C23" s="131">
        <f t="shared" si="3"/>
        <v>30</v>
      </c>
      <c r="D23" s="131">
        <f t="shared" si="3"/>
        <v>7</v>
      </c>
      <c r="E23" s="114">
        <f t="shared" si="0"/>
        <v>9007</v>
      </c>
      <c r="F23" s="129">
        <v>2</v>
      </c>
      <c r="G23" s="129">
        <v>44</v>
      </c>
      <c r="H23" s="129">
        <v>1</v>
      </c>
      <c r="I23" s="114">
        <f t="shared" si="4"/>
        <v>9841</v>
      </c>
      <c r="J23" s="114">
        <f t="shared" si="5"/>
        <v>834</v>
      </c>
      <c r="K23" s="114">
        <f t="shared" si="1"/>
        <v>13.9</v>
      </c>
      <c r="L23" s="130">
        <f t="shared" si="2"/>
        <v>13</v>
      </c>
      <c r="M23" s="130">
        <f t="shared" si="6"/>
        <v>54.00000000000002</v>
      </c>
      <c r="T23" s="136"/>
    </row>
    <row r="24" spans="1:20" ht="27.75" customHeight="1">
      <c r="A24" s="131">
        <v>9</v>
      </c>
      <c r="B24" s="131">
        <f t="shared" si="7"/>
        <v>2</v>
      </c>
      <c r="C24" s="131">
        <f t="shared" si="3"/>
        <v>44</v>
      </c>
      <c r="D24" s="131">
        <f t="shared" si="3"/>
        <v>1</v>
      </c>
      <c r="E24" s="114">
        <f t="shared" si="0"/>
        <v>9841</v>
      </c>
      <c r="F24" s="129">
        <v>2</v>
      </c>
      <c r="G24" s="129">
        <v>57</v>
      </c>
      <c r="H24" s="129">
        <v>28</v>
      </c>
      <c r="I24" s="114">
        <f t="shared" si="4"/>
        <v>10648</v>
      </c>
      <c r="J24" s="114">
        <f t="shared" si="5"/>
        <v>807</v>
      </c>
      <c r="K24" s="114">
        <f t="shared" si="1"/>
        <v>13.45</v>
      </c>
      <c r="L24" s="130">
        <f t="shared" si="2"/>
        <v>13</v>
      </c>
      <c r="M24" s="130">
        <f t="shared" si="6"/>
        <v>26.999999999999957</v>
      </c>
      <c r="T24" s="136"/>
    </row>
    <row r="25" spans="1:20" ht="27.75" customHeight="1">
      <c r="A25" s="131">
        <v>10</v>
      </c>
      <c r="B25" s="131">
        <f>+F24</f>
        <v>2</v>
      </c>
      <c r="C25" s="131">
        <f>+G24</f>
        <v>57</v>
      </c>
      <c r="D25" s="131">
        <f>+H24</f>
        <v>28</v>
      </c>
      <c r="E25" s="114">
        <f aca="true" t="shared" si="8" ref="E25:E30">SUM(((B25*60)+C25)*60)+D25</f>
        <v>10648</v>
      </c>
      <c r="F25" s="129">
        <v>3</v>
      </c>
      <c r="G25" s="129">
        <v>9</v>
      </c>
      <c r="H25" s="129">
        <v>45</v>
      </c>
      <c r="I25" s="114">
        <f aca="true" t="shared" si="9" ref="I25:I30">SUM(((F25*60)+G25)*60)+H25</f>
        <v>11385</v>
      </c>
      <c r="J25" s="114">
        <f aca="true" t="shared" si="10" ref="J25:J30">SUM(I25-E25)</f>
        <v>737</v>
      </c>
      <c r="K25" s="114">
        <f t="shared" si="1"/>
        <v>12.283333333333333</v>
      </c>
      <c r="L25" s="130">
        <f t="shared" si="2"/>
        <v>12</v>
      </c>
      <c r="M25" s="130">
        <f aca="true" t="shared" si="11" ref="M25:M30">SUM(K25-L25)*60</f>
        <v>16.999999999999993</v>
      </c>
      <c r="T25" s="136"/>
    </row>
    <row r="26" spans="1:20" ht="27.75" customHeight="1">
      <c r="A26" s="133">
        <v>1</v>
      </c>
      <c r="B26" s="133">
        <v>0</v>
      </c>
      <c r="C26" s="133">
        <v>0</v>
      </c>
      <c r="D26" s="133">
        <v>0</v>
      </c>
      <c r="E26" s="22">
        <f t="shared" si="8"/>
        <v>0</v>
      </c>
      <c r="F26" s="134">
        <v>0</v>
      </c>
      <c r="G26" s="134">
        <v>17</v>
      </c>
      <c r="H26" s="134">
        <v>42</v>
      </c>
      <c r="I26" s="22">
        <f t="shared" si="9"/>
        <v>1062</v>
      </c>
      <c r="J26" s="22">
        <f t="shared" si="10"/>
        <v>1062</v>
      </c>
      <c r="K26" s="22">
        <f t="shared" si="1"/>
        <v>17.7</v>
      </c>
      <c r="L26" s="135">
        <f t="shared" si="2"/>
        <v>17</v>
      </c>
      <c r="M26" s="135">
        <f t="shared" si="11"/>
        <v>41.99999999999996</v>
      </c>
      <c r="T26" s="136"/>
    </row>
    <row r="27" spans="1:20" ht="27.75" customHeight="1">
      <c r="A27" s="133">
        <v>2</v>
      </c>
      <c r="B27" s="133">
        <f aca="true" t="shared" si="12" ref="B27:D30">+F26</f>
        <v>0</v>
      </c>
      <c r="C27" s="133">
        <f t="shared" si="12"/>
        <v>17</v>
      </c>
      <c r="D27" s="133">
        <f t="shared" si="12"/>
        <v>42</v>
      </c>
      <c r="E27" s="22">
        <f t="shared" si="8"/>
        <v>1062</v>
      </c>
      <c r="F27" s="134">
        <v>0</v>
      </c>
      <c r="G27" s="134">
        <v>34</v>
      </c>
      <c r="H27" s="134">
        <v>43</v>
      </c>
      <c r="I27" s="22">
        <f t="shared" si="9"/>
        <v>2083</v>
      </c>
      <c r="J27" s="22">
        <f t="shared" si="10"/>
        <v>1021</v>
      </c>
      <c r="K27" s="22">
        <f t="shared" si="1"/>
        <v>17.016666666666666</v>
      </c>
      <c r="L27" s="135">
        <f t="shared" si="2"/>
        <v>17</v>
      </c>
      <c r="M27" s="135">
        <f t="shared" si="11"/>
        <v>0.9999999999999432</v>
      </c>
      <c r="T27" s="136"/>
    </row>
    <row r="28" spans="1:20" ht="27.75" customHeight="1">
      <c r="A28" s="133">
        <v>3</v>
      </c>
      <c r="B28" s="133">
        <f t="shared" si="12"/>
        <v>0</v>
      </c>
      <c r="C28" s="133">
        <f t="shared" si="12"/>
        <v>34</v>
      </c>
      <c r="D28" s="133">
        <f t="shared" si="12"/>
        <v>43</v>
      </c>
      <c r="E28" s="22">
        <f t="shared" si="8"/>
        <v>2083</v>
      </c>
      <c r="F28" s="134">
        <v>0</v>
      </c>
      <c r="G28" s="134">
        <v>52</v>
      </c>
      <c r="H28" s="134">
        <v>16</v>
      </c>
      <c r="I28" s="22">
        <f t="shared" si="9"/>
        <v>3136</v>
      </c>
      <c r="J28" s="22">
        <f t="shared" si="10"/>
        <v>1053</v>
      </c>
      <c r="K28" s="22">
        <f t="shared" si="1"/>
        <v>17.55</v>
      </c>
      <c r="L28" s="135">
        <f t="shared" si="2"/>
        <v>17</v>
      </c>
      <c r="M28" s="135">
        <f t="shared" si="11"/>
        <v>33.00000000000004</v>
      </c>
      <c r="T28" s="136"/>
    </row>
    <row r="29" spans="1:20" ht="27.75" customHeight="1">
      <c r="A29" s="133">
        <v>4</v>
      </c>
      <c r="B29" s="133">
        <f t="shared" si="12"/>
        <v>0</v>
      </c>
      <c r="C29" s="133">
        <f t="shared" si="12"/>
        <v>52</v>
      </c>
      <c r="D29" s="133">
        <f t="shared" si="12"/>
        <v>16</v>
      </c>
      <c r="E29" s="22">
        <f t="shared" si="8"/>
        <v>3136</v>
      </c>
      <c r="F29" s="134">
        <v>1</v>
      </c>
      <c r="G29" s="134">
        <v>58</v>
      </c>
      <c r="H29" s="134">
        <v>17</v>
      </c>
      <c r="I29" s="22">
        <f t="shared" si="9"/>
        <v>7097</v>
      </c>
      <c r="J29" s="22">
        <f t="shared" si="10"/>
        <v>3961</v>
      </c>
      <c r="K29" s="22">
        <f t="shared" si="1"/>
        <v>66.01666666666667</v>
      </c>
      <c r="L29" s="135">
        <f t="shared" si="2"/>
        <v>66</v>
      </c>
      <c r="M29" s="135">
        <f t="shared" si="11"/>
        <v>0.9999999999999432</v>
      </c>
      <c r="T29" s="136"/>
    </row>
    <row r="30" spans="1:20" ht="27.75" customHeight="1">
      <c r="A30" s="133">
        <v>5</v>
      </c>
      <c r="B30" s="133">
        <f t="shared" si="12"/>
        <v>1</v>
      </c>
      <c r="C30" s="133">
        <f t="shared" si="12"/>
        <v>58</v>
      </c>
      <c r="D30" s="133">
        <f t="shared" si="12"/>
        <v>17</v>
      </c>
      <c r="E30" s="22">
        <f t="shared" si="8"/>
        <v>7097</v>
      </c>
      <c r="F30" s="134">
        <v>2</v>
      </c>
      <c r="G30" s="134">
        <v>12</v>
      </c>
      <c r="H30" s="134">
        <v>20</v>
      </c>
      <c r="I30" s="22">
        <f t="shared" si="9"/>
        <v>7940</v>
      </c>
      <c r="J30" s="22">
        <f t="shared" si="10"/>
        <v>843</v>
      </c>
      <c r="K30" s="22">
        <f t="shared" si="1"/>
        <v>14.05</v>
      </c>
      <c r="L30" s="135">
        <f t="shared" si="2"/>
        <v>14</v>
      </c>
      <c r="M30" s="135">
        <f t="shared" si="11"/>
        <v>3.0000000000000426</v>
      </c>
      <c r="T30" s="136"/>
    </row>
    <row r="31" spans="1:20" ht="27.75" customHeight="1">
      <c r="A31" s="133">
        <v>6</v>
      </c>
      <c r="B31" s="133">
        <f aca="true" t="shared" si="13" ref="B31:D33">+F30</f>
        <v>2</v>
      </c>
      <c r="C31" s="133">
        <f t="shared" si="13"/>
        <v>12</v>
      </c>
      <c r="D31" s="133">
        <f t="shared" si="13"/>
        <v>20</v>
      </c>
      <c r="E31" s="22">
        <f>SUM(((B31*60)+C31)*60)+D31</f>
        <v>7940</v>
      </c>
      <c r="F31" s="134">
        <v>2</v>
      </c>
      <c r="G31" s="134">
        <v>31</v>
      </c>
      <c r="H31" s="134">
        <v>10</v>
      </c>
      <c r="I31" s="22">
        <f>SUM(((F31*60)+G31)*60)+H31</f>
        <v>9070</v>
      </c>
      <c r="J31" s="22">
        <f>SUM(I31-E31)</f>
        <v>1130</v>
      </c>
      <c r="K31" s="22">
        <f t="shared" si="1"/>
        <v>18.833333333333332</v>
      </c>
      <c r="L31" s="135">
        <f t="shared" si="2"/>
        <v>18</v>
      </c>
      <c r="M31" s="135">
        <f>SUM(K31-L31)*60</f>
        <v>49.99999999999993</v>
      </c>
      <c r="T31" s="136"/>
    </row>
    <row r="32" spans="1:20" ht="27.75" customHeight="1">
      <c r="A32" s="133">
        <v>7</v>
      </c>
      <c r="B32" s="133">
        <f t="shared" si="13"/>
        <v>2</v>
      </c>
      <c r="C32" s="133">
        <f t="shared" si="13"/>
        <v>31</v>
      </c>
      <c r="D32" s="133">
        <f t="shared" si="13"/>
        <v>10</v>
      </c>
      <c r="E32" s="22">
        <f>SUM(((B32*60)+C32)*60)+D32</f>
        <v>9070</v>
      </c>
      <c r="F32" s="134">
        <v>2</v>
      </c>
      <c r="G32" s="134">
        <v>59</v>
      </c>
      <c r="H32" s="134">
        <v>5</v>
      </c>
      <c r="I32" s="22">
        <f>SUM(((F32*60)+G32)*60)+H32</f>
        <v>10745</v>
      </c>
      <c r="J32" s="22">
        <f>SUM(I32-E32)</f>
        <v>1675</v>
      </c>
      <c r="K32" s="22">
        <f t="shared" si="1"/>
        <v>27.916666666666668</v>
      </c>
      <c r="L32" s="135">
        <f t="shared" si="2"/>
        <v>27</v>
      </c>
      <c r="M32" s="135">
        <f>SUM(K32-L32)*60</f>
        <v>55.00000000000007</v>
      </c>
      <c r="T32" s="136"/>
    </row>
    <row r="33" spans="1:20" ht="27.75" customHeight="1">
      <c r="A33" s="133">
        <v>8</v>
      </c>
      <c r="B33" s="133">
        <f t="shared" si="13"/>
        <v>2</v>
      </c>
      <c r="C33" s="133">
        <f t="shared" si="13"/>
        <v>59</v>
      </c>
      <c r="D33" s="133">
        <f t="shared" si="13"/>
        <v>5</v>
      </c>
      <c r="E33" s="22">
        <f>SUM(((B33*60)+C33)*60)+D33</f>
        <v>10745</v>
      </c>
      <c r="F33" s="134">
        <v>4</v>
      </c>
      <c r="G33" s="134">
        <v>0</v>
      </c>
      <c r="H33" s="134">
        <v>0</v>
      </c>
      <c r="I33" s="22">
        <f>SUM(((F33*60)+G33)*60)+H33</f>
        <v>14400</v>
      </c>
      <c r="J33" s="22">
        <f>SUM(I33-E33)</f>
        <v>3655</v>
      </c>
      <c r="K33" s="22">
        <f t="shared" si="1"/>
        <v>60.916666666666664</v>
      </c>
      <c r="L33" s="135">
        <f t="shared" si="2"/>
        <v>60</v>
      </c>
      <c r="M33" s="135">
        <f>SUM(K33-L33)*60</f>
        <v>54.99999999999986</v>
      </c>
      <c r="T33" s="136"/>
    </row>
    <row r="34" spans="1:20" ht="27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T34" s="136"/>
    </row>
    <row r="35" spans="1:20" ht="27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T35" s="136"/>
    </row>
    <row r="36" spans="1:20" ht="27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T36" s="136"/>
    </row>
    <row r="37" spans="1:20" ht="27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T37" s="136"/>
    </row>
    <row r="38" spans="1:20" ht="27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T38" s="136"/>
    </row>
    <row r="39" spans="1:20" ht="27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T39" s="136"/>
    </row>
    <row r="40" spans="1:20" ht="27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T40" s="136"/>
    </row>
    <row r="41" spans="1:20" ht="27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T41" s="136"/>
    </row>
    <row r="42" spans="1:20" ht="27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T42" s="136"/>
    </row>
    <row r="43" spans="1:20" ht="27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T43" s="136"/>
    </row>
    <row r="44" spans="1:20" ht="27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T44" s="136"/>
    </row>
    <row r="45" spans="1:20" ht="27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T45" s="136"/>
    </row>
    <row r="46" spans="1:20" ht="27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T46" s="136"/>
    </row>
    <row r="47" spans="1:20" ht="27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T47" s="136"/>
    </row>
    <row r="48" spans="1:20" ht="27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T48" s="136"/>
    </row>
    <row r="49" spans="1:20" ht="27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T49" s="136"/>
    </row>
    <row r="50" spans="1:20" ht="27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T50" s="136"/>
    </row>
    <row r="51" spans="1:20" ht="27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T51" s="136"/>
    </row>
    <row r="52" spans="1:20" ht="27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T52" s="136"/>
    </row>
    <row r="53" spans="1:20" ht="27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T53" s="136"/>
    </row>
    <row r="54" spans="1:20" ht="27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T54" s="136"/>
    </row>
    <row r="55" spans="1:20" ht="27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T55" s="136"/>
    </row>
    <row r="56" spans="1:20" ht="27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T56" s="136"/>
    </row>
    <row r="57" spans="1:20" ht="27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T57" s="136"/>
    </row>
    <row r="58" spans="1:20" ht="27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T58" s="136"/>
    </row>
    <row r="59" spans="1:20" ht="27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T59" s="136"/>
    </row>
    <row r="60" spans="1:20" ht="27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T60" s="136"/>
    </row>
    <row r="61" spans="1:20" ht="27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T61" s="136"/>
    </row>
    <row r="62" spans="1:20" ht="27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T62" s="136"/>
    </row>
    <row r="63" spans="1:20" ht="27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T63" s="136"/>
    </row>
    <row r="64" spans="1:20" ht="27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T64" s="136"/>
    </row>
    <row r="65" spans="1:20" ht="27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T65" s="136"/>
    </row>
    <row r="66" spans="1:20" ht="27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T66" s="136"/>
    </row>
    <row r="67" spans="1:20" ht="27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T67" s="136"/>
    </row>
    <row r="68" spans="1:20" ht="27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T68" s="136"/>
    </row>
    <row r="69" spans="1:20" ht="27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T69" s="136"/>
    </row>
    <row r="70" spans="1:20" ht="27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T70" s="136"/>
    </row>
    <row r="71" spans="1:20" ht="27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T71" s="136"/>
    </row>
    <row r="72" spans="1:20" ht="27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T72" s="136"/>
    </row>
    <row r="73" spans="1:20" ht="27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T73" s="136"/>
    </row>
    <row r="74" spans="1:20" ht="27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T74" s="136"/>
    </row>
    <row r="75" spans="1:20" ht="27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T75" s="136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>
      <c r="A78"/>
      <c r="B78"/>
      <c r="C78"/>
      <c r="D78"/>
      <c r="E78"/>
      <c r="F78"/>
      <c r="G78"/>
      <c r="H78"/>
      <c r="I78"/>
      <c r="J78"/>
      <c r="K78"/>
      <c r="L78"/>
      <c r="M78"/>
    </row>
  </sheetData>
  <sheetProtection/>
  <protectedRanges>
    <protectedRange sqref="D4:G5" name="Range1"/>
    <protectedRange sqref="A9:C10" name="Range5_1"/>
    <protectedRange sqref="F16:H75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C2"/>
    </sheetView>
  </sheetViews>
  <sheetFormatPr defaultColWidth="9.140625" defaultRowHeight="12.75"/>
  <cols>
    <col min="1" max="1" width="14.00390625" style="95" customWidth="1"/>
    <col min="2" max="4" width="18.8515625" style="95" customWidth="1"/>
    <col min="5" max="5" width="18.8515625" style="95" hidden="1" customWidth="1"/>
    <col min="6" max="8" width="18.8515625" style="95" customWidth="1"/>
    <col min="9" max="9" width="8.7109375" style="95" hidden="1" customWidth="1"/>
    <col min="10" max="11" width="13.00390625" style="95" hidden="1" customWidth="1"/>
    <col min="12" max="12" width="13.00390625" style="95" customWidth="1"/>
    <col min="13" max="13" width="13.421875" style="95" customWidth="1"/>
    <col min="14" max="18" width="13.00390625" style="0" customWidth="1"/>
    <col min="19" max="19" width="13.421875" style="95" customWidth="1"/>
    <col min="20" max="16384" width="19.8515625" style="95" customWidth="1"/>
  </cols>
  <sheetData>
    <row r="1" spans="1:13" ht="27.75" customHeight="1">
      <c r="A1" s="212" t="s">
        <v>83</v>
      </c>
      <c r="B1" s="212"/>
      <c r="C1" s="212"/>
      <c r="D1" s="111"/>
      <c r="F1" s="201" t="s">
        <v>84</v>
      </c>
      <c r="G1" s="202">
        <v>0</v>
      </c>
      <c r="H1" s="94"/>
      <c r="I1" s="96"/>
      <c r="J1" s="96"/>
      <c r="K1" s="97"/>
      <c r="L1" s="196" t="s">
        <v>7</v>
      </c>
      <c r="M1" s="196"/>
    </row>
    <row r="2" spans="1:13" ht="27" customHeight="1">
      <c r="A2" s="212"/>
      <c r="B2" s="212"/>
      <c r="C2" s="212"/>
      <c r="D2" s="111"/>
      <c r="F2" s="201"/>
      <c r="G2" s="202"/>
      <c r="H2" s="93"/>
      <c r="I2" s="1"/>
      <c r="J2" s="1"/>
      <c r="K2" s="99"/>
      <c r="L2" s="100" t="s">
        <v>6</v>
      </c>
      <c r="M2" s="100" t="s">
        <v>8</v>
      </c>
    </row>
    <row r="3" spans="1:13" ht="27.75" customHeight="1">
      <c r="A3" s="101"/>
      <c r="B3" s="102"/>
      <c r="C3" s="102"/>
      <c r="D3" s="102"/>
      <c r="E3" s="102"/>
      <c r="F3" s="102"/>
      <c r="G3" s="102"/>
      <c r="H3" s="102"/>
      <c r="I3" s="1"/>
      <c r="J3" s="1"/>
      <c r="K3" s="1"/>
      <c r="L3" s="103" t="s">
        <v>3</v>
      </c>
      <c r="M3" s="103">
        <v>0.787</v>
      </c>
    </row>
    <row r="4" spans="1:13" ht="27.75" customHeight="1">
      <c r="A4" s="197" t="s">
        <v>82</v>
      </c>
      <c r="B4" s="198"/>
      <c r="C4" s="199"/>
      <c r="D4" s="200" t="s">
        <v>104</v>
      </c>
      <c r="E4" s="200"/>
      <c r="F4" s="200"/>
      <c r="G4" s="200"/>
      <c r="H4" s="104"/>
      <c r="I4" s="104"/>
      <c r="J4" s="104"/>
      <c r="K4" s="1"/>
      <c r="L4" s="103" t="s">
        <v>5</v>
      </c>
      <c r="M4" s="103">
        <v>0.814</v>
      </c>
    </row>
    <row r="5" spans="1:13" ht="27.75" customHeight="1">
      <c r="A5" s="197" t="s">
        <v>7</v>
      </c>
      <c r="B5" s="198"/>
      <c r="C5" s="199"/>
      <c r="D5" s="209" t="s">
        <v>3</v>
      </c>
      <c r="E5" s="210"/>
      <c r="F5" s="211"/>
      <c r="G5" s="105"/>
      <c r="H5" s="105"/>
      <c r="I5" s="1"/>
      <c r="J5" s="1"/>
      <c r="K5" s="1"/>
      <c r="L5" s="103" t="s">
        <v>4</v>
      </c>
      <c r="M5" s="103">
        <v>1.038</v>
      </c>
    </row>
    <row r="6" spans="1:13" ht="15" customHeight="1">
      <c r="A6" s="106"/>
      <c r="B6" s="107"/>
      <c r="C6" s="107"/>
      <c r="D6" s="108"/>
      <c r="E6" s="108"/>
      <c r="F6" s="108"/>
      <c r="G6" s="108"/>
      <c r="H6" s="108"/>
      <c r="I6" s="105"/>
      <c r="J6" s="105"/>
      <c r="K6" s="105"/>
      <c r="L6" s="105"/>
      <c r="M6" s="109"/>
    </row>
    <row r="7" spans="1:15" ht="32.25" customHeight="1">
      <c r="A7" s="212" t="s">
        <v>86</v>
      </c>
      <c r="B7" s="212"/>
      <c r="C7" s="212"/>
      <c r="D7" s="110"/>
      <c r="E7" s="110"/>
      <c r="F7" s="110"/>
      <c r="G7" s="110"/>
      <c r="H7" s="111"/>
      <c r="I7" s="105"/>
      <c r="J7" s="105"/>
      <c r="K7" s="112"/>
      <c r="L7" s="105"/>
      <c r="M7" s="109"/>
      <c r="N7" s="95"/>
      <c r="O7" s="95"/>
    </row>
    <row r="8" spans="1:15" ht="17.25" customHeight="1">
      <c r="A8" s="212"/>
      <c r="B8" s="212"/>
      <c r="C8" s="212"/>
      <c r="D8" s="111"/>
      <c r="E8" s="107"/>
      <c r="F8" s="107"/>
      <c r="G8" s="105"/>
      <c r="H8" s="105"/>
      <c r="I8" s="105"/>
      <c r="J8" s="105"/>
      <c r="K8" s="112"/>
      <c r="L8" s="105"/>
      <c r="M8" s="109"/>
      <c r="N8" s="95"/>
      <c r="O8" s="95"/>
    </row>
    <row r="9" spans="1:15" ht="27" customHeight="1">
      <c r="A9" s="213"/>
      <c r="B9" s="214"/>
      <c r="C9" s="215"/>
      <c r="D9" s="219" t="s">
        <v>87</v>
      </c>
      <c r="E9" s="220"/>
      <c r="F9" s="220"/>
      <c r="G9" s="220" t="s">
        <v>79</v>
      </c>
      <c r="H9" s="220"/>
      <c r="I9" s="105"/>
      <c r="J9" s="105"/>
      <c r="K9" s="112"/>
      <c r="L9" s="220" t="s">
        <v>88</v>
      </c>
      <c r="M9" s="109"/>
      <c r="N9" s="95"/>
      <c r="O9" s="95"/>
    </row>
    <row r="10" spans="1:16" ht="29.25" customHeight="1">
      <c r="A10" s="216"/>
      <c r="B10" s="217"/>
      <c r="C10" s="218"/>
      <c r="D10" s="113" t="s">
        <v>12</v>
      </c>
      <c r="E10" s="114"/>
      <c r="F10" s="103" t="s">
        <v>11</v>
      </c>
      <c r="G10" s="103" t="s">
        <v>12</v>
      </c>
      <c r="H10" s="103" t="s">
        <v>11</v>
      </c>
      <c r="I10" s="115" t="s">
        <v>89</v>
      </c>
      <c r="J10" s="115" t="s">
        <v>90</v>
      </c>
      <c r="K10" s="115" t="s">
        <v>91</v>
      </c>
      <c r="L10" s="220"/>
      <c r="M10" s="116" t="s">
        <v>92</v>
      </c>
      <c r="N10" s="95"/>
      <c r="O10" s="95"/>
      <c r="P10" s="95"/>
    </row>
    <row r="11" spans="1:16" ht="35.25" customHeight="1">
      <c r="A11" s="221" t="s">
        <v>80</v>
      </c>
      <c r="B11" s="221"/>
      <c r="C11" s="221"/>
      <c r="D11" s="119">
        <f>ROUNDDOWN(K11,0)</f>
        <v>24</v>
      </c>
      <c r="E11" s="120"/>
      <c r="F11" s="121">
        <f>SUM(K11-D11)*60</f>
        <v>45.88235294117652</v>
      </c>
      <c r="G11" s="119">
        <f>ROUNDDOWN(M11,0)</f>
        <v>31</v>
      </c>
      <c r="H11" s="121">
        <f>SUM(M11-G11)*60</f>
        <v>28.033485312803847</v>
      </c>
      <c r="I11" s="105">
        <f>IF($D$5="H16",J11/$M$3)+IF($D$5="P16",J11/$M$4)+IF($D$5="L2000",J11/$M$5)</f>
        <v>1888.0334853128038</v>
      </c>
      <c r="J11" s="122">
        <f>SUM(J16:J32)/L11</f>
        <v>1485.8823529411766</v>
      </c>
      <c r="K11" s="122">
        <f>SUM(J11/60)</f>
        <v>24.764705882352942</v>
      </c>
      <c r="L11" s="222">
        <f>+A14-G1</f>
        <v>17</v>
      </c>
      <c r="M11" s="123">
        <f>SUM(I11/60)</f>
        <v>31.467224755213397</v>
      </c>
      <c r="N11" s="95"/>
      <c r="O11" s="95"/>
      <c r="P11" s="95"/>
    </row>
    <row r="12" spans="1:16" ht="35.25" customHeight="1">
      <c r="A12" s="221" t="s">
        <v>93</v>
      </c>
      <c r="B12" s="221"/>
      <c r="C12" s="221"/>
      <c r="D12" s="119">
        <f>ROUNDDOWN(K12,0)</f>
        <v>12</v>
      </c>
      <c r="E12" s="120"/>
      <c r="F12" s="121">
        <f>SUM(K12-D12)*60</f>
        <v>20.99999999999998</v>
      </c>
      <c r="G12" s="119">
        <f>ROUNDDOWN(M12,0)</f>
        <v>15</v>
      </c>
      <c r="H12" s="121">
        <f>SUM(M12-G12)*60</f>
        <v>41.55019059720452</v>
      </c>
      <c r="I12" s="105">
        <f>IF($D$5="H16",J12/$M$3)+IF($D$5="P16",J12/$M$4)+IF($D$5="L2000",J12/$M$5)</f>
        <v>941.5501905972045</v>
      </c>
      <c r="J12" s="122">
        <f>MIN(J16:J32)</f>
        <v>741</v>
      </c>
      <c r="K12" s="122">
        <f>SUM(J12/60)</f>
        <v>12.35</v>
      </c>
      <c r="L12" s="223"/>
      <c r="M12" s="123">
        <f>SUM(I12/60)</f>
        <v>15.692503176620075</v>
      </c>
      <c r="N12" s="95"/>
      <c r="O12" s="95"/>
      <c r="P12" s="95"/>
    </row>
    <row r="13" spans="1:18" s="105" customFormat="1" ht="20.2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2"/>
      <c r="O13" s="12"/>
      <c r="P13" s="12"/>
      <c r="Q13" s="12"/>
      <c r="R13" s="12"/>
    </row>
    <row r="14" spans="1:13" ht="51.75" customHeight="1">
      <c r="A14" s="98">
        <f>COUNTA(A16:A32)</f>
        <v>17</v>
      </c>
      <c r="B14" s="196" t="s">
        <v>94</v>
      </c>
      <c r="C14" s="196"/>
      <c r="D14" s="196"/>
      <c r="E14" s="114"/>
      <c r="F14" s="196" t="s">
        <v>95</v>
      </c>
      <c r="G14" s="196"/>
      <c r="H14" s="196"/>
      <c r="I14" s="114"/>
      <c r="J14" s="114"/>
      <c r="K14" s="114"/>
      <c r="L14" s="196" t="s">
        <v>69</v>
      </c>
      <c r="M14" s="196"/>
    </row>
    <row r="15" spans="1:20" ht="47.25" customHeight="1">
      <c r="A15" s="127" t="s">
        <v>96</v>
      </c>
      <c r="B15" s="127" t="s">
        <v>97</v>
      </c>
      <c r="C15" s="127" t="s">
        <v>98</v>
      </c>
      <c r="D15" s="127" t="s">
        <v>99</v>
      </c>
      <c r="E15" s="114" t="s">
        <v>30</v>
      </c>
      <c r="F15" s="127" t="s">
        <v>97</v>
      </c>
      <c r="G15" s="127" t="s">
        <v>98</v>
      </c>
      <c r="H15" s="127" t="s">
        <v>99</v>
      </c>
      <c r="I15" s="128" t="s">
        <v>30</v>
      </c>
      <c r="J15" s="128" t="s">
        <v>90</v>
      </c>
      <c r="K15" s="128" t="s">
        <v>100</v>
      </c>
      <c r="L15" s="127" t="s">
        <v>98</v>
      </c>
      <c r="M15" s="127" t="s">
        <v>99</v>
      </c>
      <c r="T15" s="136"/>
    </row>
    <row r="16" spans="1:20" ht="27.75" customHeight="1">
      <c r="A16" s="129">
        <v>1</v>
      </c>
      <c r="B16" s="129">
        <v>0</v>
      </c>
      <c r="C16" s="129">
        <v>0</v>
      </c>
      <c r="D16" s="129">
        <v>0</v>
      </c>
      <c r="E16" s="114">
        <f aca="true" t="shared" si="0" ref="E16:E24">SUM(((B16*60)+C16)*60)+D16</f>
        <v>0</v>
      </c>
      <c r="F16" s="129">
        <v>0</v>
      </c>
      <c r="G16" s="129">
        <v>33</v>
      </c>
      <c r="H16" s="129">
        <v>14</v>
      </c>
      <c r="I16" s="114">
        <f>SUM(((F16*60)+G16)*60)+H16</f>
        <v>1994</v>
      </c>
      <c r="J16" s="114">
        <f>SUM(I16-E16)</f>
        <v>1994</v>
      </c>
      <c r="K16" s="114">
        <f>SUM(J16/60)</f>
        <v>33.233333333333334</v>
      </c>
      <c r="L16" s="130">
        <f>ROUNDDOWN(K16,0)</f>
        <v>33</v>
      </c>
      <c r="M16" s="130">
        <f>SUM(K16-L16)*60</f>
        <v>14.000000000000057</v>
      </c>
      <c r="T16" s="136"/>
    </row>
    <row r="17" spans="1:20" ht="27.75" customHeight="1">
      <c r="A17" s="131">
        <v>2</v>
      </c>
      <c r="B17" s="131">
        <f>+F16</f>
        <v>0</v>
      </c>
      <c r="C17" s="131">
        <f aca="true" t="shared" si="1" ref="C17:D24">+G16</f>
        <v>33</v>
      </c>
      <c r="D17" s="131">
        <f t="shared" si="1"/>
        <v>14</v>
      </c>
      <c r="E17" s="114">
        <f t="shared" si="0"/>
        <v>1994</v>
      </c>
      <c r="F17" s="129">
        <v>0</v>
      </c>
      <c r="G17" s="129">
        <v>55</v>
      </c>
      <c r="H17" s="129">
        <v>52</v>
      </c>
      <c r="I17" s="114">
        <f aca="true" t="shared" si="2" ref="I17:I24">SUM(((F17*60)+G17)*60)+H17</f>
        <v>3352</v>
      </c>
      <c r="J17" s="114">
        <f aca="true" t="shared" si="3" ref="J17:J24">SUM(I17-E17)</f>
        <v>1358</v>
      </c>
      <c r="K17" s="114">
        <f aca="true" t="shared" si="4" ref="K17:K32">SUM(J17/60)</f>
        <v>22.633333333333333</v>
      </c>
      <c r="L17" s="130">
        <f aca="true" t="shared" si="5" ref="L17:L32">ROUNDDOWN(K17,0)</f>
        <v>22</v>
      </c>
      <c r="M17" s="130">
        <f aca="true" t="shared" si="6" ref="M17:M24">SUM(K17-L17)*60</f>
        <v>37.99999999999997</v>
      </c>
      <c r="T17" s="136"/>
    </row>
    <row r="18" spans="1:20" ht="27.75" customHeight="1">
      <c r="A18" s="131">
        <v>3</v>
      </c>
      <c r="B18" s="131">
        <f aca="true" t="shared" si="7" ref="B18:B24">+F17</f>
        <v>0</v>
      </c>
      <c r="C18" s="131">
        <f t="shared" si="1"/>
        <v>55</v>
      </c>
      <c r="D18" s="131">
        <f t="shared" si="1"/>
        <v>52</v>
      </c>
      <c r="E18" s="114">
        <f t="shared" si="0"/>
        <v>3352</v>
      </c>
      <c r="F18" s="129">
        <v>1</v>
      </c>
      <c r="G18" s="129">
        <v>17</v>
      </c>
      <c r="H18" s="129">
        <v>32</v>
      </c>
      <c r="I18" s="114">
        <f t="shared" si="2"/>
        <v>4652</v>
      </c>
      <c r="J18" s="114">
        <f t="shared" si="3"/>
        <v>1300</v>
      </c>
      <c r="K18" s="114">
        <f t="shared" si="4"/>
        <v>21.666666666666668</v>
      </c>
      <c r="L18" s="130">
        <f t="shared" si="5"/>
        <v>21</v>
      </c>
      <c r="M18" s="130">
        <f t="shared" si="6"/>
        <v>40.00000000000007</v>
      </c>
      <c r="T18" s="136"/>
    </row>
    <row r="19" spans="1:20" ht="27.75" customHeight="1">
      <c r="A19" s="132">
        <v>4</v>
      </c>
      <c r="B19" s="131">
        <f t="shared" si="7"/>
        <v>1</v>
      </c>
      <c r="C19" s="131">
        <f t="shared" si="1"/>
        <v>17</v>
      </c>
      <c r="D19" s="131">
        <f t="shared" si="1"/>
        <v>32</v>
      </c>
      <c r="E19" s="114">
        <f t="shared" si="0"/>
        <v>4652</v>
      </c>
      <c r="F19" s="129">
        <v>1</v>
      </c>
      <c r="G19" s="129">
        <v>39</v>
      </c>
      <c r="H19" s="129">
        <v>29</v>
      </c>
      <c r="I19" s="114">
        <f t="shared" si="2"/>
        <v>5969</v>
      </c>
      <c r="J19" s="114">
        <f t="shared" si="3"/>
        <v>1317</v>
      </c>
      <c r="K19" s="114">
        <f t="shared" si="4"/>
        <v>21.95</v>
      </c>
      <c r="L19" s="130">
        <f t="shared" si="5"/>
        <v>21</v>
      </c>
      <c r="M19" s="130">
        <f t="shared" si="6"/>
        <v>56.99999999999996</v>
      </c>
      <c r="T19" s="136"/>
    </row>
    <row r="20" spans="1:20" ht="27.75" customHeight="1">
      <c r="A20" s="131">
        <v>5</v>
      </c>
      <c r="B20" s="131">
        <f t="shared" si="7"/>
        <v>1</v>
      </c>
      <c r="C20" s="131">
        <f t="shared" si="1"/>
        <v>39</v>
      </c>
      <c r="D20" s="131">
        <f t="shared" si="1"/>
        <v>29</v>
      </c>
      <c r="E20" s="114">
        <f t="shared" si="0"/>
        <v>5969</v>
      </c>
      <c r="F20" s="129">
        <v>2</v>
      </c>
      <c r="G20" s="129">
        <v>0</v>
      </c>
      <c r="H20" s="129">
        <v>55</v>
      </c>
      <c r="I20" s="114">
        <f t="shared" si="2"/>
        <v>7255</v>
      </c>
      <c r="J20" s="114">
        <f t="shared" si="3"/>
        <v>1286</v>
      </c>
      <c r="K20" s="114">
        <f t="shared" si="4"/>
        <v>21.433333333333334</v>
      </c>
      <c r="L20" s="130">
        <f t="shared" si="5"/>
        <v>21</v>
      </c>
      <c r="M20" s="130">
        <f t="shared" si="6"/>
        <v>26.000000000000014</v>
      </c>
      <c r="T20" s="136"/>
    </row>
    <row r="21" spans="1:20" ht="27.75" customHeight="1">
      <c r="A21" s="131">
        <v>6</v>
      </c>
      <c r="B21" s="131">
        <f t="shared" si="7"/>
        <v>2</v>
      </c>
      <c r="C21" s="131">
        <f t="shared" si="1"/>
        <v>0</v>
      </c>
      <c r="D21" s="131">
        <f t="shared" si="1"/>
        <v>55</v>
      </c>
      <c r="E21" s="114">
        <f t="shared" si="0"/>
        <v>7255</v>
      </c>
      <c r="F21" s="129">
        <v>2</v>
      </c>
      <c r="G21" s="129">
        <v>19</v>
      </c>
      <c r="H21" s="129">
        <v>26</v>
      </c>
      <c r="I21" s="114">
        <f t="shared" si="2"/>
        <v>8366</v>
      </c>
      <c r="J21" s="114">
        <f t="shared" si="3"/>
        <v>1111</v>
      </c>
      <c r="K21" s="114">
        <f t="shared" si="4"/>
        <v>18.516666666666666</v>
      </c>
      <c r="L21" s="130">
        <f t="shared" si="5"/>
        <v>18</v>
      </c>
      <c r="M21" s="130">
        <f t="shared" si="6"/>
        <v>30.999999999999943</v>
      </c>
      <c r="T21" s="136"/>
    </row>
    <row r="22" spans="1:20" ht="27.75" customHeight="1">
      <c r="A22" s="131">
        <v>7</v>
      </c>
      <c r="B22" s="131">
        <f t="shared" si="7"/>
        <v>2</v>
      </c>
      <c r="C22" s="131">
        <f t="shared" si="1"/>
        <v>19</v>
      </c>
      <c r="D22" s="131">
        <f t="shared" si="1"/>
        <v>26</v>
      </c>
      <c r="E22" s="114">
        <f t="shared" si="0"/>
        <v>8366</v>
      </c>
      <c r="F22" s="129">
        <v>2</v>
      </c>
      <c r="G22" s="129">
        <v>35</v>
      </c>
      <c r="H22" s="129">
        <v>12</v>
      </c>
      <c r="I22" s="114">
        <f t="shared" si="2"/>
        <v>9312</v>
      </c>
      <c r="J22" s="114">
        <f t="shared" si="3"/>
        <v>946</v>
      </c>
      <c r="K22" s="114">
        <f t="shared" si="4"/>
        <v>15.766666666666667</v>
      </c>
      <c r="L22" s="130">
        <f t="shared" si="5"/>
        <v>15</v>
      </c>
      <c r="M22" s="130">
        <f t="shared" si="6"/>
        <v>46.00000000000005</v>
      </c>
      <c r="T22" s="136"/>
    </row>
    <row r="23" spans="1:20" ht="27.75" customHeight="1">
      <c r="A23" s="131">
        <v>8</v>
      </c>
      <c r="B23" s="131">
        <f t="shared" si="7"/>
        <v>2</v>
      </c>
      <c r="C23" s="131">
        <f t="shared" si="1"/>
        <v>35</v>
      </c>
      <c r="D23" s="131">
        <f t="shared" si="1"/>
        <v>12</v>
      </c>
      <c r="E23" s="114">
        <f t="shared" si="0"/>
        <v>9312</v>
      </c>
      <c r="F23" s="129">
        <v>2</v>
      </c>
      <c r="G23" s="129">
        <v>48</v>
      </c>
      <c r="H23" s="129">
        <v>39</v>
      </c>
      <c r="I23" s="114">
        <f t="shared" si="2"/>
        <v>10119</v>
      </c>
      <c r="J23" s="114">
        <f t="shared" si="3"/>
        <v>807</v>
      </c>
      <c r="K23" s="114">
        <f t="shared" si="4"/>
        <v>13.45</v>
      </c>
      <c r="L23" s="130">
        <f t="shared" si="5"/>
        <v>13</v>
      </c>
      <c r="M23" s="130">
        <f t="shared" si="6"/>
        <v>26.999999999999957</v>
      </c>
      <c r="T23" s="136"/>
    </row>
    <row r="24" spans="1:20" ht="27.75" customHeight="1">
      <c r="A24" s="131">
        <v>9</v>
      </c>
      <c r="B24" s="131">
        <f t="shared" si="7"/>
        <v>2</v>
      </c>
      <c r="C24" s="131">
        <f t="shared" si="1"/>
        <v>48</v>
      </c>
      <c r="D24" s="131">
        <f t="shared" si="1"/>
        <v>39</v>
      </c>
      <c r="E24" s="114">
        <f t="shared" si="0"/>
        <v>10119</v>
      </c>
      <c r="F24" s="129">
        <v>3</v>
      </c>
      <c r="G24" s="129">
        <v>1</v>
      </c>
      <c r="H24" s="129">
        <v>0</v>
      </c>
      <c r="I24" s="114">
        <f t="shared" si="2"/>
        <v>10860</v>
      </c>
      <c r="J24" s="114">
        <f t="shared" si="3"/>
        <v>741</v>
      </c>
      <c r="K24" s="114">
        <f t="shared" si="4"/>
        <v>12.35</v>
      </c>
      <c r="L24" s="130">
        <f t="shared" si="5"/>
        <v>12</v>
      </c>
      <c r="M24" s="130">
        <f t="shared" si="6"/>
        <v>20.99999999999998</v>
      </c>
      <c r="T24" s="136"/>
    </row>
    <row r="25" spans="1:20" ht="27.75" customHeight="1">
      <c r="A25" s="133">
        <v>1</v>
      </c>
      <c r="B25" s="133">
        <v>0</v>
      </c>
      <c r="C25" s="133">
        <v>0</v>
      </c>
      <c r="D25" s="133">
        <f>+H24</f>
        <v>0</v>
      </c>
      <c r="E25" s="22">
        <f aca="true" t="shared" si="8" ref="E25:E30">SUM(((B25*60)+C25)*60)+D25</f>
        <v>0</v>
      </c>
      <c r="F25" s="134">
        <v>0</v>
      </c>
      <c r="G25" s="134">
        <v>15</v>
      </c>
      <c r="H25" s="134">
        <v>30</v>
      </c>
      <c r="I25" s="22">
        <f aca="true" t="shared" si="9" ref="I25:I30">SUM(((F25*60)+G25)*60)+H25</f>
        <v>930</v>
      </c>
      <c r="J25" s="22">
        <f aca="true" t="shared" si="10" ref="J25:J30">SUM(I25-E25)</f>
        <v>930</v>
      </c>
      <c r="K25" s="22">
        <f t="shared" si="4"/>
        <v>15.5</v>
      </c>
      <c r="L25" s="135">
        <f t="shared" si="5"/>
        <v>15</v>
      </c>
      <c r="M25" s="135">
        <f aca="true" t="shared" si="11" ref="M25:M30">SUM(K25-L25)*60</f>
        <v>30</v>
      </c>
      <c r="T25" s="136"/>
    </row>
    <row r="26" spans="1:20" ht="27.75" customHeight="1">
      <c r="A26" s="133">
        <v>2</v>
      </c>
      <c r="B26" s="133">
        <f aca="true" t="shared" si="12" ref="B26:D30">+F25</f>
        <v>0</v>
      </c>
      <c r="C26" s="133">
        <f t="shared" si="12"/>
        <v>15</v>
      </c>
      <c r="D26" s="133">
        <f t="shared" si="12"/>
        <v>30</v>
      </c>
      <c r="E26" s="22">
        <f t="shared" si="8"/>
        <v>930</v>
      </c>
      <c r="F26" s="134">
        <v>0</v>
      </c>
      <c r="G26" s="134">
        <v>29</v>
      </c>
      <c r="H26" s="134">
        <v>52</v>
      </c>
      <c r="I26" s="22">
        <f t="shared" si="9"/>
        <v>1792</v>
      </c>
      <c r="J26" s="22">
        <f t="shared" si="10"/>
        <v>862</v>
      </c>
      <c r="K26" s="22">
        <f t="shared" si="4"/>
        <v>14.366666666666667</v>
      </c>
      <c r="L26" s="135">
        <f t="shared" si="5"/>
        <v>14</v>
      </c>
      <c r="M26" s="135">
        <f t="shared" si="11"/>
        <v>22.00000000000003</v>
      </c>
      <c r="T26" s="136"/>
    </row>
    <row r="27" spans="1:20" ht="27.75" customHeight="1">
      <c r="A27" s="133">
        <v>3</v>
      </c>
      <c r="B27" s="133">
        <f t="shared" si="12"/>
        <v>0</v>
      </c>
      <c r="C27" s="133">
        <f t="shared" si="12"/>
        <v>29</v>
      </c>
      <c r="D27" s="133">
        <f t="shared" si="12"/>
        <v>52</v>
      </c>
      <c r="E27" s="22">
        <f t="shared" si="8"/>
        <v>1792</v>
      </c>
      <c r="F27" s="134">
        <v>0</v>
      </c>
      <c r="G27" s="134">
        <v>47</v>
      </c>
      <c r="H27" s="134">
        <v>42</v>
      </c>
      <c r="I27" s="22">
        <f t="shared" si="9"/>
        <v>2862</v>
      </c>
      <c r="J27" s="22">
        <f t="shared" si="10"/>
        <v>1070</v>
      </c>
      <c r="K27" s="22">
        <f t="shared" si="4"/>
        <v>17.833333333333332</v>
      </c>
      <c r="L27" s="135">
        <f t="shared" si="5"/>
        <v>17</v>
      </c>
      <c r="M27" s="135">
        <f t="shared" si="11"/>
        <v>49.99999999999993</v>
      </c>
      <c r="T27" s="136"/>
    </row>
    <row r="28" spans="1:20" ht="27.75" customHeight="1">
      <c r="A28" s="133">
        <v>4</v>
      </c>
      <c r="B28" s="133">
        <f t="shared" si="12"/>
        <v>0</v>
      </c>
      <c r="C28" s="133">
        <f t="shared" si="12"/>
        <v>47</v>
      </c>
      <c r="D28" s="133">
        <f t="shared" si="12"/>
        <v>42</v>
      </c>
      <c r="E28" s="22">
        <f t="shared" si="8"/>
        <v>2862</v>
      </c>
      <c r="F28" s="134">
        <v>1</v>
      </c>
      <c r="G28" s="134">
        <v>52</v>
      </c>
      <c r="H28" s="134">
        <v>4</v>
      </c>
      <c r="I28" s="22">
        <f t="shared" si="9"/>
        <v>6724</v>
      </c>
      <c r="J28" s="22">
        <f t="shared" si="10"/>
        <v>3862</v>
      </c>
      <c r="K28" s="22">
        <f t="shared" si="4"/>
        <v>64.36666666666666</v>
      </c>
      <c r="L28" s="135">
        <f t="shared" si="5"/>
        <v>64</v>
      </c>
      <c r="M28" s="135">
        <f t="shared" si="11"/>
        <v>21.999999999999602</v>
      </c>
      <c r="T28" s="136"/>
    </row>
    <row r="29" spans="1:20" ht="27.75" customHeight="1">
      <c r="A29" s="133">
        <v>5</v>
      </c>
      <c r="B29" s="133">
        <f t="shared" si="12"/>
        <v>1</v>
      </c>
      <c r="C29" s="133">
        <f t="shared" si="12"/>
        <v>52</v>
      </c>
      <c r="D29" s="133">
        <f t="shared" si="12"/>
        <v>4</v>
      </c>
      <c r="E29" s="22">
        <f t="shared" si="8"/>
        <v>6724</v>
      </c>
      <c r="F29" s="134">
        <v>2</v>
      </c>
      <c r="G29" s="134">
        <v>7</v>
      </c>
      <c r="H29" s="134">
        <v>37</v>
      </c>
      <c r="I29" s="22">
        <f t="shared" si="9"/>
        <v>7657</v>
      </c>
      <c r="J29" s="22">
        <f t="shared" si="10"/>
        <v>933</v>
      </c>
      <c r="K29" s="22">
        <f t="shared" si="4"/>
        <v>15.55</v>
      </c>
      <c r="L29" s="135">
        <f t="shared" si="5"/>
        <v>15</v>
      </c>
      <c r="M29" s="135">
        <f t="shared" si="11"/>
        <v>33.00000000000004</v>
      </c>
      <c r="T29" s="136"/>
    </row>
    <row r="30" spans="1:20" ht="27.75" customHeight="1">
      <c r="A30" s="133">
        <v>6</v>
      </c>
      <c r="B30" s="133">
        <f t="shared" si="12"/>
        <v>2</v>
      </c>
      <c r="C30" s="133">
        <f t="shared" si="12"/>
        <v>7</v>
      </c>
      <c r="D30" s="133">
        <f t="shared" si="12"/>
        <v>37</v>
      </c>
      <c r="E30" s="22">
        <f t="shared" si="8"/>
        <v>7657</v>
      </c>
      <c r="F30" s="134">
        <v>2</v>
      </c>
      <c r="G30" s="134">
        <v>25</v>
      </c>
      <c r="H30" s="134">
        <v>31</v>
      </c>
      <c r="I30" s="22">
        <f t="shared" si="9"/>
        <v>8731</v>
      </c>
      <c r="J30" s="22">
        <f t="shared" si="10"/>
        <v>1074</v>
      </c>
      <c r="K30" s="22">
        <f t="shared" si="4"/>
        <v>17.9</v>
      </c>
      <c r="L30" s="135">
        <f t="shared" si="5"/>
        <v>17</v>
      </c>
      <c r="M30" s="135">
        <f t="shared" si="11"/>
        <v>53.999999999999915</v>
      </c>
      <c r="T30" s="136"/>
    </row>
    <row r="31" spans="1:20" ht="27.75" customHeight="1">
      <c r="A31" s="133">
        <v>7</v>
      </c>
      <c r="B31" s="133">
        <f aca="true" t="shared" si="13" ref="B31:D32">+F30</f>
        <v>2</v>
      </c>
      <c r="C31" s="133">
        <f t="shared" si="13"/>
        <v>25</v>
      </c>
      <c r="D31" s="133">
        <f t="shared" si="13"/>
        <v>31</v>
      </c>
      <c r="E31" s="22">
        <f>SUM(((B31*60)+C31)*60)+D31</f>
        <v>8731</v>
      </c>
      <c r="F31" s="134">
        <v>2</v>
      </c>
      <c r="G31" s="134">
        <v>50</v>
      </c>
      <c r="H31" s="134">
        <v>56</v>
      </c>
      <c r="I31" s="22">
        <f>SUM(((F31*60)+G31)*60)+H31</f>
        <v>10256</v>
      </c>
      <c r="J31" s="22">
        <f>SUM(I31-E31)</f>
        <v>1525</v>
      </c>
      <c r="K31" s="22">
        <f t="shared" si="4"/>
        <v>25.416666666666668</v>
      </c>
      <c r="L31" s="135">
        <f t="shared" si="5"/>
        <v>25</v>
      </c>
      <c r="M31" s="135">
        <f>SUM(K31-L31)*60</f>
        <v>25.00000000000007</v>
      </c>
      <c r="T31" s="136"/>
    </row>
    <row r="32" spans="1:20" ht="27.75" customHeight="1">
      <c r="A32" s="133">
        <v>8</v>
      </c>
      <c r="B32" s="133">
        <f t="shared" si="13"/>
        <v>2</v>
      </c>
      <c r="C32" s="133">
        <f t="shared" si="13"/>
        <v>50</v>
      </c>
      <c r="D32" s="133">
        <f t="shared" si="13"/>
        <v>56</v>
      </c>
      <c r="E32" s="22">
        <f>SUM(((B32*60)+C32)*60)+D32</f>
        <v>10256</v>
      </c>
      <c r="F32" s="134">
        <v>4</v>
      </c>
      <c r="G32" s="134">
        <v>0</v>
      </c>
      <c r="H32" s="134">
        <v>0</v>
      </c>
      <c r="I32" s="22">
        <f>SUM(((F32*60)+G32)*60)+H32</f>
        <v>14400</v>
      </c>
      <c r="J32" s="22">
        <f>SUM(I32-E32)</f>
        <v>4144</v>
      </c>
      <c r="K32" s="22">
        <f t="shared" si="4"/>
        <v>69.06666666666666</v>
      </c>
      <c r="L32" s="135">
        <f t="shared" si="5"/>
        <v>69</v>
      </c>
      <c r="M32" s="135">
        <f>SUM(K32-L32)*60</f>
        <v>3.9999999999997726</v>
      </c>
      <c r="T32" s="136"/>
    </row>
  </sheetData>
  <sheetProtection/>
  <protectedRanges>
    <protectedRange sqref="D4:G5" name="Range1"/>
    <protectedRange sqref="A9:C10" name="Range5_1"/>
    <protectedRange sqref="F16:H32" name="Range4"/>
    <protectedRange sqref="B16:D16" name="Range3"/>
  </protectedRanges>
  <mergeCells count="19">
    <mergeCell ref="B14:D14"/>
    <mergeCell ref="F14:H14"/>
    <mergeCell ref="L14:M14"/>
    <mergeCell ref="G9:H9"/>
    <mergeCell ref="L9:L10"/>
    <mergeCell ref="A11:C11"/>
    <mergeCell ref="L11:L12"/>
    <mergeCell ref="A12:C12"/>
    <mergeCell ref="A5:C5"/>
    <mergeCell ref="D5:F5"/>
    <mergeCell ref="A7:C8"/>
    <mergeCell ref="A9:C10"/>
    <mergeCell ref="D9:F9"/>
    <mergeCell ref="L1:M1"/>
    <mergeCell ref="A4:C4"/>
    <mergeCell ref="D4:G4"/>
    <mergeCell ref="A1:C2"/>
    <mergeCell ref="F1:F2"/>
    <mergeCell ref="G1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Clark</dc:creator>
  <cp:keywords/>
  <dc:description/>
  <cp:lastModifiedBy>mu50391</cp:lastModifiedBy>
  <cp:lastPrinted>2003-12-12T12:04:22Z</cp:lastPrinted>
  <dcterms:created xsi:type="dcterms:W3CDTF">2002-12-01T18:38:22Z</dcterms:created>
  <dcterms:modified xsi:type="dcterms:W3CDTF">2004-01-04T09:39:43Z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-524293564</vt:i4>
  </property>
  <property fmtid="{D5CDD505-2E9C-101B-9397-08002B2CF9AE}" pid="3" name="_EmailSubject">
    <vt:lpwstr>Biannual Marathon Team Race Dec 2003</vt:lpwstr>
  </property>
  <property fmtid="{D5CDD505-2E9C-101B-9397-08002B2CF9AE}" pid="4" name="_AuthorEmail">
    <vt:lpwstr>clarkd@omantel.net.om</vt:lpwstr>
  </property>
  <property fmtid="{D5CDD505-2E9C-101B-9397-08002B2CF9AE}" pid="5" name="_AuthorEmailDisplayName">
    <vt:lpwstr>Dave Clark</vt:lpwstr>
  </property>
  <property fmtid="{D5CDD505-2E9C-101B-9397-08002B2CF9AE}" pid="6" name="_ReviewingToolsShownOnce">
    <vt:lpwstr/>
  </property>
</Properties>
</file>