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tabRatio="970" activeTab="1"/>
  </bookViews>
  <sheets>
    <sheet name="Boat  Handicap data" sheetId="1" r:id="rId1"/>
    <sheet name="Corrected Time Results Summ" sheetId="2" r:id="rId2"/>
    <sheet name="Round The Island Summ" sheetId="3" r:id="rId3"/>
    <sheet name="Friday Round Island Lap Times" sheetId="4" r:id="rId4"/>
    <sheet name="Round Island Computation" sheetId="5" r:id="rId5"/>
    <sheet name="Actual Time Session Summary " sheetId="6" r:id="rId6"/>
    <sheet name="Actual Time Lap Summary" sheetId="7" r:id="rId7"/>
    <sheet name="Lap Speeds Actual Lap " sheetId="8" r:id="rId8"/>
    <sheet name="Corr Time Lap Summ" sheetId="9" r:id="rId9"/>
    <sheet name="Castaways" sheetId="10" r:id="rId10"/>
    <sheet name="Dayaks" sheetId="11" r:id="rId11"/>
    <sheet name="Dayats" sheetId="12" r:id="rId12"/>
    <sheet name="Giants" sheetId="13" r:id="rId13"/>
    <sheet name="Green Machine " sheetId="14" r:id="rId14"/>
    <sheet name="Interlopers" sheetId="15" r:id="rId15"/>
    <sheet name="Midgets" sheetId="16" r:id="rId16"/>
    <sheet name="Monokini" sheetId="17" r:id="rId17"/>
    <sheet name="Muscats" sheetId="18" r:id="rId18"/>
    <sheet name="NCL Green" sheetId="19" r:id="rId19"/>
    <sheet name="NCL Red" sheetId="20" r:id="rId20"/>
    <sheet name="Qalhat Cool Cats" sheetId="21" r:id="rId21"/>
    <sheet name="Sharkies" sheetId="22" r:id="rId22"/>
    <sheet name="Surfin Turtles" sheetId="23" r:id="rId23"/>
    <sheet name="Wildcats" sheetId="24" r:id="rId24"/>
  </sheets>
  <definedNames>
    <definedName name="_xlnm.Print_Area" localSheetId="5">'Actual Time Session Summary '!$A$1:$L$21</definedName>
  </definedNames>
  <calcPr fullCalcOnLoad="1"/>
</workbook>
</file>

<file path=xl/comments1.xml><?xml version="1.0" encoding="utf-8"?>
<comments xmlns="http://schemas.openxmlformats.org/spreadsheetml/2006/main">
  <authors>
    <author>David Clark</author>
  </authors>
  <commentList>
    <comment ref="A9" authorId="0">
      <text>
        <r>
          <rPr>
            <b/>
            <sz val="8"/>
            <rFont val="Tahoma"/>
            <family val="0"/>
          </rPr>
          <t>David Clark: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rFont val="Tahoma"/>
            <family val="2"/>
          </rPr>
          <t>Do not sort this table</t>
        </r>
      </text>
    </comment>
  </commentList>
</comments>
</file>

<file path=xl/comments5.xml><?xml version="1.0" encoding="utf-8"?>
<comments xmlns="http://schemas.openxmlformats.org/spreadsheetml/2006/main">
  <authors>
    <author>David Clark</author>
  </authors>
  <commentList>
    <comment ref="A1" authorId="0">
      <text>
        <r>
          <rPr>
            <b/>
            <sz val="8"/>
            <rFont val="Tahoma"/>
            <family val="0"/>
          </rPr>
          <t>David Clark:</t>
        </r>
        <r>
          <rPr>
            <sz val="8"/>
            <rFont val="Tahoma"/>
            <family val="0"/>
          </rPr>
          <t xml:space="preserve">
When doing the sort for each session of sailing,
Session 1 = AE
Session 2 = AL
Session 3 = AS
Overall Result = AX</t>
        </r>
      </text>
    </comment>
  </commentList>
</comments>
</file>

<file path=xl/sharedStrings.xml><?xml version="1.0" encoding="utf-8"?>
<sst xmlns="http://schemas.openxmlformats.org/spreadsheetml/2006/main" count="870" uniqueCount="95">
  <si>
    <t>Boat</t>
  </si>
  <si>
    <t>Code</t>
  </si>
  <si>
    <t>Handicap</t>
  </si>
  <si>
    <t>H16</t>
  </si>
  <si>
    <t>Team</t>
  </si>
  <si>
    <t>P16</t>
  </si>
  <si>
    <t>L2000</t>
  </si>
  <si>
    <t>Sailing Session</t>
  </si>
  <si>
    <t>Uncorrected Lap Times</t>
  </si>
  <si>
    <t>Corrected Lap Times</t>
  </si>
  <si>
    <t>Total Laps</t>
  </si>
  <si>
    <t>Mins</t>
  </si>
  <si>
    <t>Secs</t>
  </si>
  <si>
    <t>Seconds only</t>
  </si>
  <si>
    <t>Lap Time in secs</t>
  </si>
  <si>
    <t>Uncorrected Lap time in min</t>
  </si>
  <si>
    <t>Corrected lap times in mins</t>
  </si>
  <si>
    <t>Average Lap Time</t>
  </si>
  <si>
    <t>Fastest Lap</t>
  </si>
  <si>
    <t>Actual Start Time</t>
  </si>
  <si>
    <t>Lap Time</t>
  </si>
  <si>
    <t>Lap(s)</t>
  </si>
  <si>
    <t>Hour</t>
  </si>
  <si>
    <t>Min</t>
  </si>
  <si>
    <t>Sec</t>
  </si>
  <si>
    <t>Total secs</t>
  </si>
  <si>
    <t>Lap time in min</t>
  </si>
  <si>
    <t xml:space="preserve">Number of Laps </t>
  </si>
  <si>
    <t>Fastest lap</t>
  </si>
  <si>
    <t>Actual Elapsed Time</t>
  </si>
  <si>
    <t>Penalty Laps</t>
  </si>
  <si>
    <t>Individual Laps</t>
  </si>
  <si>
    <t>Monokini</t>
  </si>
  <si>
    <t>Castaways</t>
  </si>
  <si>
    <t>Interlopers</t>
  </si>
  <si>
    <t xml:space="preserve">Green Machine </t>
  </si>
  <si>
    <t>Wildcats</t>
  </si>
  <si>
    <t>Dayats</t>
  </si>
  <si>
    <t>Dayaks</t>
  </si>
  <si>
    <t>Muscats</t>
  </si>
  <si>
    <t>NCL Red</t>
  </si>
  <si>
    <t>NCL Green</t>
  </si>
  <si>
    <t>Surfin Turtles</t>
  </si>
  <si>
    <t>Giants</t>
  </si>
  <si>
    <t>Midgets</t>
  </si>
  <si>
    <t>Sharkies</t>
  </si>
  <si>
    <t>Corrected Average Lap Time</t>
  </si>
  <si>
    <t>Corrected Fastest lap</t>
  </si>
  <si>
    <t>Actual Average Lap Time</t>
  </si>
  <si>
    <t>Actual Fastest lap</t>
  </si>
  <si>
    <t>Boat Code</t>
  </si>
  <si>
    <t>Annual Regatta 2004</t>
  </si>
  <si>
    <t>Boat Type</t>
  </si>
  <si>
    <t>Hobie 16</t>
  </si>
  <si>
    <t>Prindle 16</t>
  </si>
  <si>
    <t>Laser 2000</t>
  </si>
  <si>
    <t>Handicap to be applied</t>
  </si>
  <si>
    <t>Regatta Title</t>
  </si>
  <si>
    <t>Qalhat Cool Cats</t>
  </si>
  <si>
    <t>Entries</t>
  </si>
  <si>
    <t xml:space="preserve">Team </t>
  </si>
  <si>
    <t>Date of Event</t>
  </si>
  <si>
    <t>Actual Lap Times</t>
  </si>
  <si>
    <t>Place</t>
  </si>
  <si>
    <t>Standard Course - nm</t>
  </si>
  <si>
    <t>Laps</t>
  </si>
  <si>
    <t>Knots</t>
  </si>
  <si>
    <t>Average lap speed</t>
  </si>
  <si>
    <t>Round the Island - nm</t>
  </si>
  <si>
    <t>Annual Regatta 2004 - Round The Island Race Actual Elapsed Times</t>
  </si>
  <si>
    <t>Friday</t>
  </si>
  <si>
    <t>Entry</t>
  </si>
  <si>
    <t>Number of Teams &amp;  Names</t>
  </si>
  <si>
    <t>Start time</t>
  </si>
  <si>
    <t>Finish Time</t>
  </si>
  <si>
    <t>Elapsed time</t>
  </si>
  <si>
    <t>Annual Regatta 2004 - Round The Island Race Summary Record</t>
  </si>
  <si>
    <t xml:space="preserve">Thursday </t>
  </si>
  <si>
    <t>Final Place</t>
  </si>
  <si>
    <t>Overall Sailing Time</t>
  </si>
  <si>
    <t>Corrected Ave Lap Time</t>
  </si>
  <si>
    <t>Session 1</t>
  </si>
  <si>
    <t>Session 2</t>
  </si>
  <si>
    <t>Corrected</t>
  </si>
  <si>
    <t>Lap secs</t>
  </si>
  <si>
    <t>Lap Mins</t>
  </si>
  <si>
    <t>Lap Mins, 0</t>
  </si>
  <si>
    <t>Lap secs bal</t>
  </si>
  <si>
    <t>Annual Regatta 2004 -Overall Round The Island Race Summary Record</t>
  </si>
  <si>
    <t>Friday Lap Times</t>
  </si>
  <si>
    <t>Thurdsay Lap Times</t>
  </si>
  <si>
    <t xml:space="preserve">Dayaks </t>
  </si>
  <si>
    <t>Green Machine</t>
  </si>
  <si>
    <t>Round The Island Lap</t>
  </si>
  <si>
    <t>Red Font = fastest lap time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</si>
</sst>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d/mm/yy;@"/>
    <numFmt numFmtId="175" formatCode="&quot;$&quot;#,##0.00"/>
  </numFmts>
  <fonts count="51">
    <font>
      <sz val="10"/>
      <name val="Arial"/>
      <family val="0"/>
    </font>
    <font>
      <i/>
      <sz val="28"/>
      <name val="Arial"/>
      <family val="2"/>
    </font>
    <font>
      <sz val="20"/>
      <name val="Arial"/>
      <family val="0"/>
    </font>
    <font>
      <sz val="16"/>
      <name val="Arial"/>
      <family val="0"/>
    </font>
    <font>
      <sz val="14"/>
      <name val="Arial"/>
      <family val="0"/>
    </font>
    <font>
      <i/>
      <sz val="48"/>
      <name val="Arial"/>
      <family val="2"/>
    </font>
    <font>
      <i/>
      <sz val="26"/>
      <name val="Arial"/>
      <family val="2"/>
    </font>
    <font>
      <b/>
      <i/>
      <sz val="26"/>
      <color indexed="12"/>
      <name val="Arial"/>
      <family val="2"/>
    </font>
    <font>
      <i/>
      <sz val="36"/>
      <name val="Arial"/>
      <family val="2"/>
    </font>
    <font>
      <b/>
      <i/>
      <sz val="18"/>
      <color indexed="12"/>
      <name val="Arial"/>
      <family val="2"/>
    </font>
    <font>
      <i/>
      <sz val="16"/>
      <name val="Arial"/>
      <family val="2"/>
    </font>
    <font>
      <sz val="10"/>
      <color indexed="9"/>
      <name val="Arial"/>
      <family val="0"/>
    </font>
    <font>
      <i/>
      <sz val="20"/>
      <name val="Arial"/>
      <family val="2"/>
    </font>
    <font>
      <i/>
      <sz val="22"/>
      <color indexed="10"/>
      <name val="Arial"/>
      <family val="2"/>
    </font>
    <font>
      <b/>
      <i/>
      <sz val="20"/>
      <color indexed="12"/>
      <name val="Arial"/>
      <family val="2"/>
    </font>
    <font>
      <b/>
      <i/>
      <sz val="20"/>
      <color indexed="10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36"/>
      <color indexed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i/>
      <sz val="24"/>
      <color indexed="12"/>
      <name val="Arial"/>
      <family val="2"/>
    </font>
    <font>
      <b/>
      <i/>
      <sz val="26"/>
      <color indexed="10"/>
      <name val="Arial"/>
      <family val="2"/>
    </font>
    <font>
      <b/>
      <i/>
      <sz val="18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Tahoma"/>
      <family val="2"/>
    </font>
    <font>
      <i/>
      <sz val="14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6"/>
      <color indexed="10"/>
      <name val="Arial"/>
      <family val="2"/>
    </font>
    <font>
      <b/>
      <i/>
      <sz val="24"/>
      <name val="Arial"/>
      <family val="2"/>
    </font>
    <font>
      <sz val="18"/>
      <name val="Arial"/>
      <family val="0"/>
    </font>
    <font>
      <b/>
      <i/>
      <sz val="20"/>
      <color indexed="9"/>
      <name val="Arial"/>
      <family val="2"/>
    </font>
    <font>
      <i/>
      <sz val="16"/>
      <color indexed="10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14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2" borderId="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0" fillId="0" borderId="11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16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0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2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174" fontId="28" fillId="0" borderId="10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4" fontId="2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1" fontId="26" fillId="0" borderId="21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26" fillId="0" borderId="22" xfId="0" applyNumberFormat="1" applyFont="1" applyFill="1" applyBorder="1" applyAlignment="1">
      <alignment horizontal="center" vertical="center"/>
    </xf>
    <xf numFmtId="1" fontId="26" fillId="0" borderId="20" xfId="0" applyNumberFormat="1" applyFont="1" applyFill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center" vertical="center"/>
    </xf>
    <xf numFmtId="1" fontId="26" fillId="0" borderId="23" xfId="0" applyNumberFormat="1" applyFont="1" applyFill="1" applyBorder="1" applyAlignment="1">
      <alignment horizontal="center" vertical="center"/>
    </xf>
    <xf numFmtId="1" fontId="26" fillId="0" borderId="28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17" fillId="0" borderId="2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6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Border="1" applyAlignment="1">
      <alignment/>
    </xf>
    <xf numFmtId="0" fontId="1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172" fontId="26" fillId="0" borderId="2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72" fontId="39" fillId="0" borderId="2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2" fontId="26" fillId="2" borderId="2" xfId="0" applyNumberFormat="1" applyFont="1" applyFill="1" applyBorder="1" applyAlignment="1">
      <alignment horizontal="center" vertical="center"/>
    </xf>
    <xf numFmtId="172" fontId="26" fillId="4" borderId="2" xfId="0" applyNumberFormat="1" applyFont="1" applyFill="1" applyBorder="1" applyAlignment="1">
      <alignment horizontal="center" vertical="center"/>
    </xf>
    <xf numFmtId="172" fontId="26" fillId="5" borderId="2" xfId="0" applyNumberFormat="1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172" fontId="26" fillId="6" borderId="2" xfId="0" applyNumberFormat="1" applyFont="1" applyFill="1" applyBorder="1" applyAlignment="1">
      <alignment horizontal="center" vertical="center"/>
    </xf>
    <xf numFmtId="172" fontId="26" fillId="7" borderId="2" xfId="0" applyNumberFormat="1" applyFont="1" applyFill="1" applyBorder="1" applyAlignment="1">
      <alignment horizontal="center" vertical="center"/>
    </xf>
    <xf numFmtId="172" fontId="26" fillId="8" borderId="2" xfId="0" applyNumberFormat="1" applyFont="1" applyFill="1" applyBorder="1" applyAlignment="1">
      <alignment horizontal="center" vertical="center"/>
    </xf>
    <xf numFmtId="172" fontId="26" fillId="9" borderId="2" xfId="0" applyNumberFormat="1" applyFont="1" applyFill="1" applyBorder="1" applyAlignment="1">
      <alignment horizontal="center" vertical="center"/>
    </xf>
    <xf numFmtId="172" fontId="26" fillId="10" borderId="2" xfId="0" applyNumberFormat="1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3" fontId="41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 wrapText="1"/>
    </xf>
    <xf numFmtId="4" fontId="41" fillId="0" borderId="2" xfId="0" applyNumberFormat="1" applyFont="1" applyBorder="1" applyAlignment="1">
      <alignment horizontal="center" vertical="center" textRotation="45"/>
    </xf>
    <xf numFmtId="0" fontId="41" fillId="0" borderId="0" xfId="0" applyFont="1" applyAlignment="1">
      <alignment horizontal="center" vertical="center"/>
    </xf>
    <xf numFmtId="4" fontId="41" fillId="0" borderId="0" xfId="0" applyNumberFormat="1" applyFont="1" applyAlignment="1">
      <alignment/>
    </xf>
    <xf numFmtId="0" fontId="44" fillId="0" borderId="9" xfId="0" applyFont="1" applyFill="1" applyBorder="1" applyAlignment="1">
      <alignment horizontal="center" vertical="center" wrapText="1"/>
    </xf>
    <xf numFmtId="1" fontId="26" fillId="3" borderId="20" xfId="0" applyNumberFormat="1" applyFont="1" applyFill="1" applyBorder="1" applyAlignment="1">
      <alignment horizontal="center" vertical="center"/>
    </xf>
    <xf numFmtId="1" fontId="26" fillId="3" borderId="12" xfId="0" applyNumberFormat="1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172" fontId="27" fillId="0" borderId="2" xfId="0" applyNumberFormat="1" applyFont="1" applyFill="1" applyBorder="1" applyAlignment="1">
      <alignment horizontal="center" vertical="center"/>
    </xf>
    <xf numFmtId="172" fontId="42" fillId="0" borderId="0" xfId="0" applyNumberFormat="1" applyFont="1" applyFill="1" applyBorder="1" applyAlignment="1">
      <alignment horizontal="center" vertical="center"/>
    </xf>
    <xf numFmtId="172" fontId="27" fillId="4" borderId="2" xfId="0" applyNumberFormat="1" applyFont="1" applyFill="1" applyBorder="1" applyAlignment="1">
      <alignment horizontal="center" vertical="center"/>
    </xf>
    <xf numFmtId="172" fontId="27" fillId="5" borderId="2" xfId="0" applyNumberFormat="1" applyFont="1" applyFill="1" applyBorder="1" applyAlignment="1">
      <alignment horizontal="center" vertical="center"/>
    </xf>
    <xf numFmtId="172" fontId="27" fillId="6" borderId="2" xfId="0" applyNumberFormat="1" applyFont="1" applyFill="1" applyBorder="1" applyAlignment="1">
      <alignment horizontal="center" vertical="center"/>
    </xf>
    <xf numFmtId="172" fontId="27" fillId="2" borderId="2" xfId="0" applyNumberFormat="1" applyFont="1" applyFill="1" applyBorder="1" applyAlignment="1">
      <alignment horizontal="center" vertical="center"/>
    </xf>
    <xf numFmtId="172" fontId="27" fillId="7" borderId="2" xfId="0" applyNumberFormat="1" applyFont="1" applyFill="1" applyBorder="1" applyAlignment="1">
      <alignment horizontal="center" vertical="center"/>
    </xf>
    <xf numFmtId="172" fontId="27" fillId="8" borderId="2" xfId="0" applyNumberFormat="1" applyFont="1" applyFill="1" applyBorder="1" applyAlignment="1">
      <alignment horizontal="center" vertical="center"/>
    </xf>
    <xf numFmtId="172" fontId="27" fillId="9" borderId="2" xfId="0" applyNumberFormat="1" applyFont="1" applyFill="1" applyBorder="1" applyAlignment="1">
      <alignment horizontal="center" vertical="center"/>
    </xf>
    <xf numFmtId="172" fontId="27" fillId="10" borderId="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" fontId="15" fillId="0" borderId="2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1" fontId="15" fillId="0" borderId="2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46" fillId="0" borderId="2" xfId="0" applyFont="1" applyFill="1" applyBorder="1" applyAlignment="1">
      <alignment horizontal="center" vertical="center" wrapText="1"/>
    </xf>
    <xf numFmtId="1" fontId="46" fillId="0" borderId="2" xfId="0" applyNumberFormat="1" applyFont="1" applyFill="1" applyBorder="1" applyAlignment="1" applyProtection="1">
      <alignment horizontal="center" vertical="center" wrapText="1"/>
      <protection/>
    </xf>
    <xf numFmtId="1" fontId="46" fillId="0" borderId="2" xfId="0" applyNumberFormat="1" applyFont="1" applyFill="1" applyBorder="1" applyAlignment="1">
      <alignment horizontal="center" vertical="center" wrapText="1"/>
    </xf>
    <xf numFmtId="172" fontId="14" fillId="0" borderId="0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  <protection/>
    </xf>
    <xf numFmtId="1" fontId="14" fillId="0" borderId="12" xfId="0" applyNumberFormat="1" applyFont="1" applyFill="1" applyBorder="1" applyAlignment="1">
      <alignment horizontal="center" vertical="center" wrapText="1"/>
    </xf>
    <xf numFmtId="172" fontId="0" fillId="0" borderId="2" xfId="0" applyNumberFormat="1" applyFill="1" applyBorder="1" applyAlignment="1">
      <alignment horizontal="center" vertical="center" wrapText="1"/>
    </xf>
    <xf numFmtId="172" fontId="0" fillId="2" borderId="2" xfId="0" applyNumberForma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46" fillId="0" borderId="15" xfId="0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 applyProtection="1">
      <alignment horizontal="center" vertical="center" wrapText="1"/>
      <protection/>
    </xf>
    <xf numFmtId="1" fontId="46" fillId="0" borderId="15" xfId="0" applyNumberFormat="1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172" fontId="14" fillId="0" borderId="16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1" fontId="14" fillId="0" borderId="2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 applyProtection="1">
      <alignment horizontal="center" vertical="center" wrapText="1"/>
      <protection/>
    </xf>
    <xf numFmtId="1" fontId="43" fillId="2" borderId="2" xfId="0" applyNumberFormat="1" applyFont="1" applyFill="1" applyBorder="1" applyAlignment="1">
      <alignment horizontal="center" vertical="center" wrapText="1"/>
    </xf>
    <xf numFmtId="1" fontId="43" fillId="2" borderId="12" xfId="0" applyNumberFormat="1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 applyProtection="1">
      <alignment horizontal="center" vertical="center" wrapText="1"/>
      <protection/>
    </xf>
    <xf numFmtId="1" fontId="43" fillId="2" borderId="15" xfId="0" applyNumberFormat="1" applyFont="1" applyFill="1" applyBorder="1" applyAlignment="1">
      <alignment horizontal="center" vertical="center" wrapText="1"/>
    </xf>
    <xf numFmtId="1" fontId="43" fillId="2" borderId="28" xfId="0" applyNumberFormat="1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1" fontId="4" fillId="9" borderId="2" xfId="0" applyNumberFormat="1" applyFont="1" applyFill="1" applyBorder="1" applyAlignment="1">
      <alignment horizontal="center" vertical="center" wrapText="1"/>
    </xf>
    <xf numFmtId="1" fontId="4" fillId="9" borderId="12" xfId="0" applyNumberFormat="1" applyFont="1" applyFill="1" applyBorder="1" applyAlignment="1">
      <alignment horizontal="center" vertical="center" wrapText="1"/>
    </xf>
    <xf numFmtId="0" fontId="48" fillId="9" borderId="2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3" borderId="2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74" fontId="6" fillId="0" borderId="44" xfId="0" applyNumberFormat="1" applyFont="1" applyBorder="1" applyAlignment="1">
      <alignment horizontal="center" vertical="center" wrapText="1"/>
    </xf>
    <xf numFmtId="174" fontId="6" fillId="0" borderId="6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48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" fontId="26" fillId="0" borderId="19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38" fillId="9" borderId="19" xfId="0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horizontal="center" vertical="center" wrapText="1"/>
    </xf>
    <xf numFmtId="1" fontId="17" fillId="0" borderId="19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10" borderId="19" xfId="0" applyFont="1" applyFill="1" applyBorder="1" applyAlignment="1">
      <alignment horizontal="center" vertical="center" wrapText="1"/>
    </xf>
    <xf numFmtId="0" fontId="38" fillId="10" borderId="5" xfId="0" applyFont="1" applyFill="1" applyBorder="1" applyAlignment="1">
      <alignment horizontal="center" vertical="center" wrapText="1"/>
    </xf>
    <xf numFmtId="0" fontId="38" fillId="5" borderId="19" xfId="0" applyFont="1" applyFill="1" applyBorder="1" applyAlignment="1">
      <alignment horizontal="center" vertical="center" wrapText="1"/>
    </xf>
    <xf numFmtId="0" fontId="38" fillId="5" borderId="5" xfId="0" applyFont="1" applyFill="1" applyBorder="1" applyAlignment="1">
      <alignment horizontal="center" vertical="center" wrapText="1"/>
    </xf>
    <xf numFmtId="0" fontId="38" fillId="6" borderId="19" xfId="0" applyFont="1" applyFill="1" applyBorder="1" applyAlignment="1">
      <alignment horizontal="center" vertical="center" wrapText="1"/>
    </xf>
    <xf numFmtId="0" fontId="38" fillId="6" borderId="5" xfId="0" applyFont="1" applyFill="1" applyBorder="1" applyAlignment="1">
      <alignment horizontal="center" vertical="center" wrapText="1"/>
    </xf>
    <xf numFmtId="0" fontId="38" fillId="7" borderId="19" xfId="0" applyFont="1" applyFill="1" applyBorder="1" applyAlignment="1">
      <alignment horizontal="center" vertical="center" wrapText="1"/>
    </xf>
    <xf numFmtId="0" fontId="38" fillId="7" borderId="5" xfId="0" applyFont="1" applyFill="1" applyBorder="1" applyAlignment="1">
      <alignment horizontal="center" vertical="center" wrapText="1"/>
    </xf>
    <xf numFmtId="0" fontId="38" fillId="8" borderId="19" xfId="0" applyFont="1" applyFill="1" applyBorder="1" applyAlignment="1">
      <alignment horizontal="center" vertical="center" wrapText="1"/>
    </xf>
    <xf numFmtId="0" fontId="38" fillId="8" borderId="5" xfId="0" applyFont="1" applyFill="1" applyBorder="1" applyAlignment="1">
      <alignment horizontal="center" vertical="center" wrapText="1"/>
    </xf>
    <xf numFmtId="0" fontId="38" fillId="2" borderId="19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5" xfId="0" applyBorder="1" applyAlignment="1">
      <alignment/>
    </xf>
    <xf numFmtId="0" fontId="31" fillId="0" borderId="1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3" fillId="0" borderId="30" xfId="0" applyFont="1" applyBorder="1" applyAlignment="1">
      <alignment/>
    </xf>
    <xf numFmtId="0" fontId="33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zoomScale="75" zoomScaleNormal="75" workbookViewId="0" topLeftCell="A1">
      <selection activeCell="B10" sqref="B10"/>
    </sheetView>
  </sheetViews>
  <sheetFormatPr defaultColWidth="9.140625" defaultRowHeight="55.5" customHeight="1"/>
  <cols>
    <col min="1" max="1" width="35.00390625" style="103" customWidth="1"/>
    <col min="2" max="3" width="48.57421875" style="103" customWidth="1"/>
    <col min="4" max="16384" width="22.28125" style="103" customWidth="1"/>
  </cols>
  <sheetData>
    <row r="1" spans="1:3" ht="42.75" customHeight="1">
      <c r="A1" s="121" t="s">
        <v>57</v>
      </c>
      <c r="B1" s="293" t="s">
        <v>51</v>
      </c>
      <c r="C1" s="294"/>
    </row>
    <row r="2" spans="1:3" ht="42.75" customHeight="1">
      <c r="A2" s="122" t="s">
        <v>61</v>
      </c>
      <c r="B2" s="295">
        <v>38044</v>
      </c>
      <c r="C2" s="296"/>
    </row>
    <row r="3" spans="1:3" ht="9" customHeight="1">
      <c r="A3" s="123"/>
      <c r="B3" s="124"/>
      <c r="C3" s="125"/>
    </row>
    <row r="4" spans="1:3" ht="34.5" customHeight="1">
      <c r="A4" s="122" t="s">
        <v>52</v>
      </c>
      <c r="B4" s="4" t="s">
        <v>50</v>
      </c>
      <c r="C4" s="128" t="s">
        <v>56</v>
      </c>
    </row>
    <row r="5" spans="1:3" ht="34.5" customHeight="1">
      <c r="A5" s="122" t="s">
        <v>53</v>
      </c>
      <c r="B5" s="104" t="s">
        <v>3</v>
      </c>
      <c r="C5" s="126">
        <v>0.787</v>
      </c>
    </row>
    <row r="6" spans="1:3" ht="34.5" customHeight="1">
      <c r="A6" s="122" t="s">
        <v>54</v>
      </c>
      <c r="B6" s="104" t="s">
        <v>5</v>
      </c>
      <c r="C6" s="126">
        <v>0.814</v>
      </c>
    </row>
    <row r="7" spans="1:3" ht="34.5" customHeight="1">
      <c r="A7" s="122" t="s">
        <v>55</v>
      </c>
      <c r="B7" s="104" t="s">
        <v>6</v>
      </c>
      <c r="C7" s="126">
        <v>1.038</v>
      </c>
    </row>
    <row r="8" spans="1:3" ht="9" customHeight="1">
      <c r="A8" s="123"/>
      <c r="B8" s="124"/>
      <c r="C8" s="125"/>
    </row>
    <row r="9" spans="1:3" ht="24" customHeight="1">
      <c r="A9" s="127" t="s">
        <v>59</v>
      </c>
      <c r="B9" s="4" t="s">
        <v>60</v>
      </c>
      <c r="C9" s="128" t="s">
        <v>50</v>
      </c>
    </row>
    <row r="10" spans="1:3" ht="24" customHeight="1">
      <c r="A10" s="127">
        <v>1</v>
      </c>
      <c r="B10" s="120" t="s">
        <v>35</v>
      </c>
      <c r="C10" s="129" t="s">
        <v>3</v>
      </c>
    </row>
    <row r="11" spans="1:3" ht="24" customHeight="1">
      <c r="A11" s="127">
        <v>2</v>
      </c>
      <c r="B11" s="120" t="s">
        <v>37</v>
      </c>
      <c r="C11" s="129" t="s">
        <v>3</v>
      </c>
    </row>
    <row r="12" spans="1:3" ht="24" customHeight="1">
      <c r="A12" s="127">
        <v>3</v>
      </c>
      <c r="B12" s="120" t="s">
        <v>40</v>
      </c>
      <c r="C12" s="129" t="s">
        <v>3</v>
      </c>
    </row>
    <row r="13" spans="1:3" ht="24" customHeight="1">
      <c r="A13" s="127">
        <v>4</v>
      </c>
      <c r="B13" s="120" t="s">
        <v>58</v>
      </c>
      <c r="C13" s="129" t="s">
        <v>3</v>
      </c>
    </row>
    <row r="14" spans="1:3" ht="24" customHeight="1">
      <c r="A14" s="127">
        <v>5</v>
      </c>
      <c r="B14" s="120" t="s">
        <v>38</v>
      </c>
      <c r="C14" s="129" t="s">
        <v>3</v>
      </c>
    </row>
    <row r="15" spans="1:3" ht="24" customHeight="1">
      <c r="A15" s="127">
        <v>6</v>
      </c>
      <c r="B15" s="120" t="s">
        <v>39</v>
      </c>
      <c r="C15" s="129" t="s">
        <v>3</v>
      </c>
    </row>
    <row r="16" spans="1:3" ht="24" customHeight="1">
      <c r="A16" s="127">
        <v>7</v>
      </c>
      <c r="B16" s="120" t="s">
        <v>43</v>
      </c>
      <c r="C16" s="129" t="s">
        <v>3</v>
      </c>
    </row>
    <row r="17" spans="1:3" ht="24" customHeight="1">
      <c r="A17" s="127">
        <v>8</v>
      </c>
      <c r="B17" s="120" t="s">
        <v>45</v>
      </c>
      <c r="C17" s="129" t="s">
        <v>3</v>
      </c>
    </row>
    <row r="18" spans="1:3" ht="24" customHeight="1">
      <c r="A18" s="127">
        <v>9</v>
      </c>
      <c r="B18" s="120" t="s">
        <v>41</v>
      </c>
      <c r="C18" s="129" t="s">
        <v>3</v>
      </c>
    </row>
    <row r="19" spans="1:3" ht="23.25" customHeight="1">
      <c r="A19" s="127">
        <v>10</v>
      </c>
      <c r="B19" s="120" t="s">
        <v>42</v>
      </c>
      <c r="C19" s="129" t="s">
        <v>3</v>
      </c>
    </row>
    <row r="20" spans="1:3" ht="23.25" customHeight="1">
      <c r="A20" s="127">
        <v>11</v>
      </c>
      <c r="B20" s="120" t="s">
        <v>36</v>
      </c>
      <c r="C20" s="129" t="s">
        <v>3</v>
      </c>
    </row>
    <row r="21" spans="1:3" ht="23.25" customHeight="1">
      <c r="A21" s="127">
        <v>12</v>
      </c>
      <c r="B21" s="120" t="s">
        <v>34</v>
      </c>
      <c r="C21" s="129" t="s">
        <v>3</v>
      </c>
    </row>
    <row r="22" spans="1:3" ht="23.25" customHeight="1">
      <c r="A22" s="127">
        <v>13</v>
      </c>
      <c r="B22" s="120" t="s">
        <v>33</v>
      </c>
      <c r="C22" s="129" t="s">
        <v>6</v>
      </c>
    </row>
    <row r="23" spans="1:3" ht="23.25" customHeight="1">
      <c r="A23" s="127">
        <v>14</v>
      </c>
      <c r="B23" s="120" t="s">
        <v>32</v>
      </c>
      <c r="C23" s="129" t="s">
        <v>6</v>
      </c>
    </row>
    <row r="24" spans="1:3" ht="23.25" customHeight="1" thickBot="1">
      <c r="A24" s="130">
        <v>15</v>
      </c>
      <c r="B24" s="131" t="s">
        <v>44</v>
      </c>
      <c r="C24" s="132" t="s">
        <v>3</v>
      </c>
    </row>
  </sheetData>
  <sheetProtection password="CC3D" sheet="1" objects="1" scenarios="1"/>
  <mergeCells count="2">
    <mergeCell ref="B1:C1"/>
    <mergeCell ref="B2:C2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="75" zoomScaleNormal="75"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6.28125" style="5" hidden="1" customWidth="1"/>
    <col min="10" max="10" width="9.57421875" style="5" hidden="1" customWidth="1"/>
    <col min="11" max="11" width="0" style="5" hidden="1" customWidth="1"/>
    <col min="12" max="12" width="13.00390625" style="5" customWidth="1"/>
    <col min="13" max="13" width="13.421875" style="5" customWidth="1"/>
    <col min="14" max="16384" width="19.8515625" style="5" customWidth="1"/>
  </cols>
  <sheetData>
    <row r="1" spans="1:13" ht="27.75" customHeight="1">
      <c r="A1" s="376" t="str">
        <f>+'Actual Time Session Summary '!A1:A2</f>
        <v>Annual Regatta 2004</v>
      </c>
      <c r="B1" s="377"/>
      <c r="C1" s="378"/>
      <c r="D1" s="6"/>
      <c r="E1" s="1"/>
      <c r="F1" s="382" t="s">
        <v>30</v>
      </c>
      <c r="G1" s="383">
        <v>0</v>
      </c>
      <c r="I1" s="2"/>
      <c r="J1" s="2"/>
      <c r="K1" s="3"/>
      <c r="L1" s="384" t="s">
        <v>0</v>
      </c>
      <c r="M1" s="384"/>
    </row>
    <row r="2" spans="1:13" ht="27" customHeight="1">
      <c r="A2" s="379"/>
      <c r="B2" s="380"/>
      <c r="C2" s="381"/>
      <c r="D2" s="6"/>
      <c r="E2" s="6"/>
      <c r="F2" s="382"/>
      <c r="G2" s="383"/>
      <c r="I2" s="7"/>
      <c r="J2" s="7"/>
      <c r="K2" s="8"/>
      <c r="L2" s="9" t="s">
        <v>1</v>
      </c>
      <c r="M2" s="9" t="s">
        <v>2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tr">
        <f>+'Boat  Handicap data'!B5</f>
        <v>H16</v>
      </c>
      <c r="M3" s="12">
        <f>+'Boat  Handicap data'!C5</f>
        <v>0.787</v>
      </c>
    </row>
    <row r="4" spans="1:13" ht="27.75" customHeight="1">
      <c r="A4" s="385" t="s">
        <v>4</v>
      </c>
      <c r="B4" s="386"/>
      <c r="C4" s="387"/>
      <c r="D4" s="388" t="str">
        <f>+'Boat  Handicap data'!B22</f>
        <v>Castaways</v>
      </c>
      <c r="E4" s="388"/>
      <c r="F4" s="388"/>
      <c r="G4" s="388"/>
      <c r="H4" s="13"/>
      <c r="I4" s="13"/>
      <c r="J4" s="13"/>
      <c r="K4" s="7"/>
      <c r="L4" s="12" t="str">
        <f>+'Boat  Handicap data'!B6</f>
        <v>P16</v>
      </c>
      <c r="M4" s="12">
        <f>+'Boat  Handicap data'!C6</f>
        <v>0.814</v>
      </c>
    </row>
    <row r="5" spans="1:13" ht="27.75" customHeight="1">
      <c r="A5" s="385" t="s">
        <v>0</v>
      </c>
      <c r="B5" s="386"/>
      <c r="C5" s="387"/>
      <c r="D5" s="389" t="str">
        <f>+'Boat  Handicap data'!C22</f>
        <v>L2000</v>
      </c>
      <c r="E5" s="390"/>
      <c r="F5" s="391"/>
      <c r="G5" s="133"/>
      <c r="H5" s="14"/>
      <c r="I5" s="7"/>
      <c r="J5" s="7"/>
      <c r="K5" s="7"/>
      <c r="L5" s="12" t="str">
        <f>+'Boat  Handicap data'!B7</f>
        <v>L2000</v>
      </c>
      <c r="M5" s="12">
        <f>+'Boat  Handicap data'!C7</f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3" ht="32.25" customHeight="1">
      <c r="A7" s="392" t="s">
        <v>7</v>
      </c>
      <c r="B7" s="392"/>
      <c r="C7" s="392"/>
      <c r="D7" s="19"/>
      <c r="E7" s="19"/>
      <c r="F7" s="19"/>
      <c r="G7" s="19"/>
      <c r="H7" s="20"/>
      <c r="I7" s="14"/>
      <c r="J7" s="14"/>
      <c r="K7" s="21"/>
      <c r="L7" s="14"/>
      <c r="M7" s="18"/>
    </row>
    <row r="8" spans="1:13" ht="17.25" customHeight="1">
      <c r="A8" s="392"/>
      <c r="B8" s="392"/>
      <c r="C8" s="392"/>
      <c r="D8" s="20"/>
      <c r="E8" s="16"/>
      <c r="F8" s="16"/>
      <c r="G8" s="14"/>
      <c r="H8" s="14"/>
      <c r="I8" s="14"/>
      <c r="J8" s="14"/>
      <c r="K8" s="21"/>
      <c r="L8" s="14"/>
      <c r="M8" s="18"/>
    </row>
    <row r="9" spans="1:13" ht="27" customHeight="1">
      <c r="A9" s="393"/>
      <c r="B9" s="394"/>
      <c r="C9" s="395"/>
      <c r="D9" s="399" t="s">
        <v>8</v>
      </c>
      <c r="E9" s="400"/>
      <c r="F9" s="400"/>
      <c r="G9" s="400" t="s">
        <v>9</v>
      </c>
      <c r="H9" s="400"/>
      <c r="I9" s="14"/>
      <c r="J9" s="14"/>
      <c r="K9" s="21"/>
      <c r="L9" s="400" t="s">
        <v>10</v>
      </c>
      <c r="M9" s="18"/>
    </row>
    <row r="10" spans="1:13" ht="29.25" customHeight="1">
      <c r="A10" s="396"/>
      <c r="B10" s="397"/>
      <c r="C10" s="398"/>
      <c r="D10" s="22" t="s">
        <v>11</v>
      </c>
      <c r="E10" s="23"/>
      <c r="F10" s="12" t="s">
        <v>12</v>
      </c>
      <c r="G10" s="12" t="s">
        <v>11</v>
      </c>
      <c r="H10" s="12" t="s">
        <v>12</v>
      </c>
      <c r="I10" s="49" t="s">
        <v>13</v>
      </c>
      <c r="J10" s="49" t="s">
        <v>14</v>
      </c>
      <c r="K10" s="49" t="s">
        <v>15</v>
      </c>
      <c r="L10" s="400"/>
      <c r="M10" s="24" t="s">
        <v>16</v>
      </c>
    </row>
    <row r="11" spans="1:13" ht="35.25" customHeight="1">
      <c r="A11" s="401" t="s">
        <v>17</v>
      </c>
      <c r="B11" s="401"/>
      <c r="C11" s="401"/>
      <c r="D11" s="25">
        <f>ROUNDDOWN(K11,0)</f>
        <v>53</v>
      </c>
      <c r="E11" s="26"/>
      <c r="F11" s="27">
        <f>SUM(K11-D11)*60</f>
        <v>16.999999999999886</v>
      </c>
      <c r="G11" s="25">
        <f>ROUNDDOWN(M11,0)</f>
        <v>51</v>
      </c>
      <c r="H11" s="27">
        <f>SUM(M11-G11)*60</f>
        <v>19.961464354527862</v>
      </c>
      <c r="I11" s="14">
        <f>IF($D$5=L3,J11/$M$3)+IF($D$5=L4,J11/$M$4)+IF($D$5=L5,J11/$M$5)</f>
        <v>3079.961464354528</v>
      </c>
      <c r="J11" s="28">
        <f>SUM(J16:J22)/L11</f>
        <v>3197</v>
      </c>
      <c r="K11" s="28">
        <f>SUM(J11/60)</f>
        <v>53.28333333333333</v>
      </c>
      <c r="L11" s="402">
        <f>+A14-G1</f>
        <v>7</v>
      </c>
      <c r="M11" s="29">
        <f>SUM(I11/60)</f>
        <v>51.332691072575464</v>
      </c>
    </row>
    <row r="12" spans="1:13" ht="35.25" customHeight="1">
      <c r="A12" s="401" t="s">
        <v>18</v>
      </c>
      <c r="B12" s="401"/>
      <c r="C12" s="401"/>
      <c r="D12" s="25">
        <f>ROUNDDOWN(K12,0)</f>
        <v>39</v>
      </c>
      <c r="E12" s="26"/>
      <c r="F12" s="27">
        <f>SUM(K12-D12)*60</f>
        <v>49.0000000000002</v>
      </c>
      <c r="G12" s="25">
        <f>ROUNDDOWN(M12,0)</f>
        <v>38</v>
      </c>
      <c r="H12" s="27">
        <f>SUM(M12-G12)*60</f>
        <v>21.541425818882374</v>
      </c>
      <c r="I12" s="14">
        <f>IF($D$5=L3,J12/$M$3)+IF($D$5=L4,J12/$M$4)+IF($D$5=L5,J12/$M$5)</f>
        <v>2301.5414258188825</v>
      </c>
      <c r="J12" s="28">
        <f>MIN(J16:J22)</f>
        <v>2389</v>
      </c>
      <c r="K12" s="28">
        <f>SUM(J12/60)</f>
        <v>39.81666666666667</v>
      </c>
      <c r="L12" s="403"/>
      <c r="M12" s="29">
        <f>SUM(I12/60)</f>
        <v>38.35902376364804</v>
      </c>
    </row>
    <row r="13" spans="1:13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51.75" customHeight="1">
      <c r="A14" s="4">
        <f>COUNTA(A16:A22)</f>
        <v>7</v>
      </c>
      <c r="B14" s="384" t="s">
        <v>19</v>
      </c>
      <c r="C14" s="384"/>
      <c r="D14" s="384"/>
      <c r="E14" s="23"/>
      <c r="F14" s="384" t="s">
        <v>29</v>
      </c>
      <c r="G14" s="384"/>
      <c r="H14" s="384"/>
      <c r="I14" s="23"/>
      <c r="J14" s="23"/>
      <c r="K14" s="23"/>
      <c r="L14" s="384" t="s">
        <v>20</v>
      </c>
      <c r="M14" s="384"/>
    </row>
    <row r="15" spans="1:13" ht="47.25" customHeight="1">
      <c r="A15" s="34" t="s">
        <v>21</v>
      </c>
      <c r="B15" s="34" t="s">
        <v>22</v>
      </c>
      <c r="C15" s="34" t="s">
        <v>23</v>
      </c>
      <c r="D15" s="34" t="s">
        <v>24</v>
      </c>
      <c r="E15" s="23" t="s">
        <v>25</v>
      </c>
      <c r="F15" s="34" t="s">
        <v>22</v>
      </c>
      <c r="G15" s="34" t="s">
        <v>23</v>
      </c>
      <c r="H15" s="34" t="s">
        <v>24</v>
      </c>
      <c r="I15" s="35" t="s">
        <v>25</v>
      </c>
      <c r="J15" s="35" t="s">
        <v>14</v>
      </c>
      <c r="K15" s="35" t="s">
        <v>26</v>
      </c>
      <c r="L15" s="34" t="s">
        <v>23</v>
      </c>
      <c r="M15" s="34" t="s">
        <v>24</v>
      </c>
    </row>
    <row r="16" spans="1:13" ht="27.75" customHeight="1">
      <c r="A16" s="37">
        <v>1</v>
      </c>
      <c r="B16" s="37">
        <v>9</v>
      </c>
      <c r="C16" s="37">
        <v>5</v>
      </c>
      <c r="D16" s="37">
        <v>0</v>
      </c>
      <c r="E16" s="23">
        <f aca="true" t="shared" si="0" ref="E16:E22">SUM(((B16*60)+C16)*60)+D16</f>
        <v>32700</v>
      </c>
      <c r="F16" s="37">
        <v>9</v>
      </c>
      <c r="G16" s="37">
        <v>44</v>
      </c>
      <c r="H16" s="37">
        <v>49</v>
      </c>
      <c r="I16" s="23">
        <f>SUM(((F16*60)+G16)*60)+H16</f>
        <v>35089</v>
      </c>
      <c r="J16" s="23">
        <f>SUM(I16-E16)</f>
        <v>2389</v>
      </c>
      <c r="K16" s="23">
        <f>SUM(J16/60)</f>
        <v>39.81666666666667</v>
      </c>
      <c r="L16" s="38">
        <f>ROUNDDOWN(K16,0)</f>
        <v>39</v>
      </c>
      <c r="M16" s="38">
        <f>SUM(K16-L16)*60</f>
        <v>49.0000000000002</v>
      </c>
    </row>
    <row r="17" spans="1:13" ht="27.75" customHeight="1">
      <c r="A17" s="39">
        <v>2</v>
      </c>
      <c r="B17" s="39">
        <f aca="true" t="shared" si="1" ref="B17:B22">+F16</f>
        <v>9</v>
      </c>
      <c r="C17" s="39">
        <f aca="true" t="shared" si="2" ref="C17:D22">+G16</f>
        <v>44</v>
      </c>
      <c r="D17" s="39">
        <f t="shared" si="2"/>
        <v>49</v>
      </c>
      <c r="E17" s="23">
        <f t="shared" si="0"/>
        <v>35089</v>
      </c>
      <c r="F17" s="37">
        <v>10</v>
      </c>
      <c r="G17" s="37">
        <v>34</v>
      </c>
      <c r="H17" s="37">
        <v>55</v>
      </c>
      <c r="I17" s="23">
        <f aca="true" t="shared" si="3" ref="I17:I22">SUM(((F17*60)+G17)*60)+H17</f>
        <v>38095</v>
      </c>
      <c r="J17" s="23">
        <f aca="true" t="shared" si="4" ref="J17:J22">SUM(I17-E17)</f>
        <v>3006</v>
      </c>
      <c r="K17" s="23">
        <f aca="true" t="shared" si="5" ref="K17:K22">SUM(J17/60)</f>
        <v>50.1</v>
      </c>
      <c r="L17" s="38">
        <f aca="true" t="shared" si="6" ref="L17:L22">ROUNDDOWN(K17,0)</f>
        <v>50</v>
      </c>
      <c r="M17" s="38">
        <f aca="true" t="shared" si="7" ref="M17:M22">SUM(K17-L17)*60</f>
        <v>6.000000000000085</v>
      </c>
    </row>
    <row r="18" spans="1:13" ht="27.75" customHeight="1">
      <c r="A18" s="39">
        <v>3</v>
      </c>
      <c r="B18" s="39">
        <f t="shared" si="1"/>
        <v>10</v>
      </c>
      <c r="C18" s="39">
        <f t="shared" si="2"/>
        <v>34</v>
      </c>
      <c r="D18" s="39">
        <f t="shared" si="2"/>
        <v>55</v>
      </c>
      <c r="E18" s="23">
        <f t="shared" si="0"/>
        <v>38095</v>
      </c>
      <c r="F18" s="37">
        <v>11</v>
      </c>
      <c r="G18" s="37">
        <v>23</v>
      </c>
      <c r="H18" s="37">
        <v>0</v>
      </c>
      <c r="I18" s="23">
        <f t="shared" si="3"/>
        <v>40980</v>
      </c>
      <c r="J18" s="23">
        <f t="shared" si="4"/>
        <v>2885</v>
      </c>
      <c r="K18" s="23">
        <f t="shared" si="5"/>
        <v>48.083333333333336</v>
      </c>
      <c r="L18" s="38">
        <f t="shared" si="6"/>
        <v>48</v>
      </c>
      <c r="M18" s="38">
        <f t="shared" si="7"/>
        <v>5.000000000000142</v>
      </c>
    </row>
    <row r="19" spans="1:13" ht="27.75" customHeight="1">
      <c r="A19" s="40">
        <v>4</v>
      </c>
      <c r="B19" s="39">
        <f t="shared" si="1"/>
        <v>11</v>
      </c>
      <c r="C19" s="39">
        <f t="shared" si="2"/>
        <v>23</v>
      </c>
      <c r="D19" s="39">
        <f t="shared" si="2"/>
        <v>0</v>
      </c>
      <c r="E19" s="23">
        <f t="shared" si="0"/>
        <v>40980</v>
      </c>
      <c r="F19" s="37">
        <v>12</v>
      </c>
      <c r="G19" s="37">
        <v>12</v>
      </c>
      <c r="H19" s="37">
        <v>27</v>
      </c>
      <c r="I19" s="23">
        <f t="shared" si="3"/>
        <v>43947</v>
      </c>
      <c r="J19" s="23">
        <f t="shared" si="4"/>
        <v>2967</v>
      </c>
      <c r="K19" s="23">
        <f t="shared" si="5"/>
        <v>49.45</v>
      </c>
      <c r="L19" s="38">
        <f t="shared" si="6"/>
        <v>49</v>
      </c>
      <c r="M19" s="38">
        <f t="shared" si="7"/>
        <v>27.00000000000017</v>
      </c>
    </row>
    <row r="20" spans="1:13" ht="27.75" customHeight="1">
      <c r="A20" s="39">
        <v>5</v>
      </c>
      <c r="B20" s="39">
        <f t="shared" si="1"/>
        <v>12</v>
      </c>
      <c r="C20" s="39">
        <f t="shared" si="2"/>
        <v>12</v>
      </c>
      <c r="D20" s="39">
        <f t="shared" si="2"/>
        <v>27</v>
      </c>
      <c r="E20" s="23">
        <f t="shared" si="0"/>
        <v>43947</v>
      </c>
      <c r="F20" s="37">
        <v>13</v>
      </c>
      <c r="G20" s="37">
        <v>14</v>
      </c>
      <c r="H20" s="37">
        <v>20</v>
      </c>
      <c r="I20" s="23">
        <f t="shared" si="3"/>
        <v>47660</v>
      </c>
      <c r="J20" s="23">
        <f t="shared" si="4"/>
        <v>3713</v>
      </c>
      <c r="K20" s="23">
        <f t="shared" si="5"/>
        <v>61.88333333333333</v>
      </c>
      <c r="L20" s="38">
        <f t="shared" si="6"/>
        <v>61</v>
      </c>
      <c r="M20" s="38">
        <f t="shared" si="7"/>
        <v>52.99999999999997</v>
      </c>
    </row>
    <row r="21" spans="1:13" ht="27.75" customHeight="1">
      <c r="A21" s="39">
        <v>6</v>
      </c>
      <c r="B21" s="39">
        <f t="shared" si="1"/>
        <v>13</v>
      </c>
      <c r="C21" s="39">
        <f t="shared" si="2"/>
        <v>14</v>
      </c>
      <c r="D21" s="39">
        <f t="shared" si="2"/>
        <v>20</v>
      </c>
      <c r="E21" s="23">
        <f t="shared" si="0"/>
        <v>47660</v>
      </c>
      <c r="F21" s="37">
        <v>14</v>
      </c>
      <c r="G21" s="37">
        <v>28</v>
      </c>
      <c r="H21" s="37">
        <v>45</v>
      </c>
      <c r="I21" s="23">
        <f t="shared" si="3"/>
        <v>52125</v>
      </c>
      <c r="J21" s="23">
        <f t="shared" si="4"/>
        <v>4465</v>
      </c>
      <c r="K21" s="23">
        <f t="shared" si="5"/>
        <v>74.41666666666667</v>
      </c>
      <c r="L21" s="38">
        <f t="shared" si="6"/>
        <v>74</v>
      </c>
      <c r="M21" s="38">
        <f t="shared" si="7"/>
        <v>25.000000000000284</v>
      </c>
    </row>
    <row r="22" spans="1:13" ht="27.75" customHeight="1">
      <c r="A22" s="39">
        <v>7</v>
      </c>
      <c r="B22" s="39">
        <f t="shared" si="1"/>
        <v>14</v>
      </c>
      <c r="C22" s="39">
        <f t="shared" si="2"/>
        <v>28</v>
      </c>
      <c r="D22" s="39">
        <f t="shared" si="2"/>
        <v>45</v>
      </c>
      <c r="E22" s="23">
        <f t="shared" si="0"/>
        <v>52125</v>
      </c>
      <c r="F22" s="37">
        <v>15</v>
      </c>
      <c r="G22" s="37">
        <v>17</v>
      </c>
      <c r="H22" s="37">
        <v>59</v>
      </c>
      <c r="I22" s="23">
        <f t="shared" si="3"/>
        <v>55079</v>
      </c>
      <c r="J22" s="23">
        <f t="shared" si="4"/>
        <v>2954</v>
      </c>
      <c r="K22" s="23">
        <f t="shared" si="5"/>
        <v>49.233333333333334</v>
      </c>
      <c r="L22" s="38">
        <f t="shared" si="6"/>
        <v>49</v>
      </c>
      <c r="M22" s="38">
        <f t="shared" si="7"/>
        <v>14.000000000000057</v>
      </c>
    </row>
  </sheetData>
  <sheetProtection password="CC3D" sheet="1" objects="1" scenarios="1"/>
  <protectedRanges>
    <protectedRange sqref="A9:C10" name="Range5"/>
    <protectedRange sqref="F16:H22" name="Range4"/>
    <protectedRange sqref="B16:D16" name="Range3"/>
    <protectedRange sqref="D4:G5" name="Range1"/>
  </protectedRanges>
  <mergeCells count="19">
    <mergeCell ref="B14:D14"/>
    <mergeCell ref="F14:H14"/>
    <mergeCell ref="L14:M14"/>
    <mergeCell ref="L9:L10"/>
    <mergeCell ref="A11:C11"/>
    <mergeCell ref="L11:L12"/>
    <mergeCell ref="A12:C12"/>
    <mergeCell ref="A7:C8"/>
    <mergeCell ref="A9:C10"/>
    <mergeCell ref="D9:F9"/>
    <mergeCell ref="G9:H9"/>
    <mergeCell ref="A4:C4"/>
    <mergeCell ref="D4:G4"/>
    <mergeCell ref="A5:C5"/>
    <mergeCell ref="D5:F5"/>
    <mergeCell ref="A1:C2"/>
    <mergeCell ref="F1:F2"/>
    <mergeCell ref="G1:G2"/>
    <mergeCell ref="L1:M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2"/>
  <sheetViews>
    <sheetView zoomScale="75" zoomScaleNormal="75"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7.00390625" style="5" hidden="1" customWidth="1"/>
    <col min="10" max="10" width="8.421875" style="5" hidden="1" customWidth="1"/>
    <col min="11" max="11" width="10.42187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392" t="str">
        <f>+'Actual Time Session Summary '!A1:A2</f>
        <v>Annual Regatta 2004</v>
      </c>
      <c r="B1" s="392"/>
      <c r="C1" s="392"/>
      <c r="D1" s="20"/>
      <c r="F1" s="382" t="s">
        <v>30</v>
      </c>
      <c r="G1" s="383">
        <v>0</v>
      </c>
      <c r="H1" s="1"/>
      <c r="I1" s="2"/>
      <c r="J1" s="2"/>
      <c r="K1" s="3"/>
      <c r="L1" s="384" t="s">
        <v>0</v>
      </c>
      <c r="M1" s="384"/>
    </row>
    <row r="2" spans="1:13" ht="27" customHeight="1">
      <c r="A2" s="392"/>
      <c r="B2" s="392"/>
      <c r="C2" s="392"/>
      <c r="D2" s="20"/>
      <c r="F2" s="382"/>
      <c r="G2" s="383"/>
      <c r="H2" s="6"/>
      <c r="I2" s="7"/>
      <c r="J2" s="7"/>
      <c r="K2" s="8"/>
      <c r="L2" s="9" t="s">
        <v>1</v>
      </c>
      <c r="M2" s="9" t="s">
        <v>2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tr">
        <f>+'Boat  Handicap data'!B5</f>
        <v>H16</v>
      </c>
      <c r="M3" s="12">
        <f>+'Boat  Handicap data'!C5</f>
        <v>0.787</v>
      </c>
    </row>
    <row r="4" spans="1:13" ht="27.75" customHeight="1">
      <c r="A4" s="385" t="s">
        <v>4</v>
      </c>
      <c r="B4" s="386"/>
      <c r="C4" s="387"/>
      <c r="D4" s="388" t="str">
        <f>+'Boat  Handicap data'!B14</f>
        <v>Dayaks</v>
      </c>
      <c r="E4" s="388"/>
      <c r="F4" s="388"/>
      <c r="G4" s="388"/>
      <c r="H4" s="13"/>
      <c r="I4" s="13"/>
      <c r="J4" s="13"/>
      <c r="K4" s="7"/>
      <c r="L4" s="12" t="str">
        <f>+'Boat  Handicap data'!B6</f>
        <v>P16</v>
      </c>
      <c r="M4" s="12">
        <f>+'Boat  Handicap data'!C6</f>
        <v>0.814</v>
      </c>
    </row>
    <row r="5" spans="1:13" ht="27.75" customHeight="1">
      <c r="A5" s="385" t="s">
        <v>0</v>
      </c>
      <c r="B5" s="386"/>
      <c r="C5" s="387"/>
      <c r="D5" s="389" t="str">
        <f>+'Boat  Handicap data'!C14</f>
        <v>H16</v>
      </c>
      <c r="E5" s="390"/>
      <c r="F5" s="391"/>
      <c r="G5" s="133"/>
      <c r="H5" s="14"/>
      <c r="I5" s="7"/>
      <c r="J5" s="7"/>
      <c r="K5" s="7"/>
      <c r="L5" s="12" t="str">
        <f>+'Boat  Handicap data'!B7</f>
        <v>L2000</v>
      </c>
      <c r="M5" s="12">
        <f>+'Boat  Handicap data'!C7</f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392" t="s">
        <v>7</v>
      </c>
      <c r="B7" s="392"/>
      <c r="C7" s="392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392"/>
      <c r="B8" s="392"/>
      <c r="C8" s="392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393"/>
      <c r="B9" s="394"/>
      <c r="C9" s="395"/>
      <c r="D9" s="399" t="s">
        <v>8</v>
      </c>
      <c r="E9" s="400"/>
      <c r="F9" s="400"/>
      <c r="G9" s="400" t="s">
        <v>9</v>
      </c>
      <c r="H9" s="400"/>
      <c r="I9" s="14"/>
      <c r="J9" s="14"/>
      <c r="K9" s="21"/>
      <c r="L9" s="400" t="s">
        <v>10</v>
      </c>
      <c r="M9" s="18"/>
      <c r="N9" s="5"/>
      <c r="O9" s="5"/>
    </row>
    <row r="10" spans="1:16" ht="29.25" customHeight="1">
      <c r="A10" s="396"/>
      <c r="B10" s="397"/>
      <c r="C10" s="398"/>
      <c r="D10" s="22" t="s">
        <v>11</v>
      </c>
      <c r="E10" s="23"/>
      <c r="F10" s="12" t="s">
        <v>12</v>
      </c>
      <c r="G10" s="12" t="s">
        <v>11</v>
      </c>
      <c r="H10" s="12" t="s">
        <v>12</v>
      </c>
      <c r="I10" s="49" t="s">
        <v>13</v>
      </c>
      <c r="J10" s="49" t="s">
        <v>14</v>
      </c>
      <c r="K10" s="49" t="s">
        <v>15</v>
      </c>
      <c r="L10" s="400"/>
      <c r="M10" s="24" t="s">
        <v>16</v>
      </c>
      <c r="N10" s="5"/>
      <c r="O10" s="5"/>
      <c r="P10" s="5"/>
    </row>
    <row r="11" spans="1:16" ht="35.25" customHeight="1">
      <c r="A11" s="401" t="s">
        <v>17</v>
      </c>
      <c r="B11" s="401"/>
      <c r="C11" s="401"/>
      <c r="D11" s="25">
        <f>ROUNDDOWN(K11,0)</f>
        <v>31</v>
      </c>
      <c r="E11" s="26"/>
      <c r="F11" s="27">
        <f>SUM(K11-D11)*60</f>
        <v>38.74999999999993</v>
      </c>
      <c r="G11" s="25">
        <f>ROUNDDOWN(M11,0)</f>
        <v>40</v>
      </c>
      <c r="H11" s="27">
        <f>SUM(M11-G11)*60</f>
        <v>12.642947903430581</v>
      </c>
      <c r="I11" s="14">
        <f>IF($D$5=L3,J11/$M$3)+IF($D$5=L4,J11/$M$4)+IF($D$5=L5,J11/$M$5)</f>
        <v>2412.6429479034305</v>
      </c>
      <c r="J11" s="28">
        <f>SUM(J16:J69)/L11</f>
        <v>1898.75</v>
      </c>
      <c r="K11" s="28">
        <f>SUM(J11/60)</f>
        <v>31.645833333333332</v>
      </c>
      <c r="L11" s="402">
        <f>+A14-G1</f>
        <v>12</v>
      </c>
      <c r="M11" s="29">
        <f>SUM(I11/60)</f>
        <v>40.21071579839051</v>
      </c>
      <c r="N11" s="5"/>
      <c r="O11" s="5"/>
      <c r="P11" s="5"/>
    </row>
    <row r="12" spans="1:16" ht="35.25" customHeight="1">
      <c r="A12" s="401" t="s">
        <v>18</v>
      </c>
      <c r="B12" s="401"/>
      <c r="C12" s="401"/>
      <c r="D12" s="25">
        <f>ROUNDDOWN(K12,0)</f>
        <v>26</v>
      </c>
      <c r="E12" s="26"/>
      <c r="F12" s="27">
        <f>SUM(K12-D12)*60</f>
        <v>29.000000000000057</v>
      </c>
      <c r="G12" s="25">
        <f>ROUNDDOWN(M12,0)</f>
        <v>33</v>
      </c>
      <c r="H12" s="27">
        <f>SUM(M12-G12)*60</f>
        <v>39.0597204574334</v>
      </c>
      <c r="I12" s="14">
        <f>IF($D$5=L3,J12/$M$3)+IF($D$5=L4,J12/$M$4)+IF($D$5=L5,J12/$M$5)</f>
        <v>2019.0597204574333</v>
      </c>
      <c r="J12" s="28">
        <f>MIN(J16:J69)</f>
        <v>1589</v>
      </c>
      <c r="K12" s="28">
        <f>SUM(J12/60)</f>
        <v>26.483333333333334</v>
      </c>
      <c r="L12" s="403"/>
      <c r="M12" s="29">
        <f>SUM(I12/60)</f>
        <v>33.65099534095722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COUNTA(A16:A69)</f>
        <v>12</v>
      </c>
      <c r="B14" s="384" t="s">
        <v>19</v>
      </c>
      <c r="C14" s="384"/>
      <c r="D14" s="384"/>
      <c r="E14" s="23"/>
      <c r="F14" s="384" t="s">
        <v>29</v>
      </c>
      <c r="G14" s="384"/>
      <c r="H14" s="384"/>
      <c r="I14" s="23"/>
      <c r="J14" s="23"/>
      <c r="K14" s="23"/>
      <c r="L14" s="384" t="s">
        <v>20</v>
      </c>
      <c r="M14" s="384"/>
    </row>
    <row r="15" spans="1:20" ht="47.25" customHeight="1">
      <c r="A15" s="34" t="s">
        <v>21</v>
      </c>
      <c r="B15" s="34" t="s">
        <v>22</v>
      </c>
      <c r="C15" s="34" t="s">
        <v>23</v>
      </c>
      <c r="D15" s="34" t="s">
        <v>24</v>
      </c>
      <c r="E15" s="23" t="s">
        <v>25</v>
      </c>
      <c r="F15" s="34" t="s">
        <v>22</v>
      </c>
      <c r="G15" s="34" t="s">
        <v>23</v>
      </c>
      <c r="H15" s="34" t="s">
        <v>24</v>
      </c>
      <c r="I15" s="35" t="s">
        <v>25</v>
      </c>
      <c r="J15" s="35" t="s">
        <v>14</v>
      </c>
      <c r="K15" s="35" t="s">
        <v>26</v>
      </c>
      <c r="L15" s="34" t="s">
        <v>23</v>
      </c>
      <c r="M15" s="34" t="s">
        <v>24</v>
      </c>
      <c r="T15" s="36"/>
    </row>
    <row r="16" spans="1:20" ht="27.75" customHeight="1">
      <c r="A16" s="37">
        <v>1</v>
      </c>
      <c r="B16" s="37">
        <v>9</v>
      </c>
      <c r="C16" s="37">
        <v>0</v>
      </c>
      <c r="D16" s="37">
        <v>0</v>
      </c>
      <c r="E16" s="23">
        <f aca="true" t="shared" si="0" ref="E16:E24">SUM(((B16*60)+C16)*60)+D16</f>
        <v>32400</v>
      </c>
      <c r="F16" s="37">
        <v>9</v>
      </c>
      <c r="G16" s="37">
        <v>26</v>
      </c>
      <c r="H16" s="37">
        <v>29</v>
      </c>
      <c r="I16" s="23">
        <f>SUM(((F16*60)+G16)*60)+H16</f>
        <v>33989</v>
      </c>
      <c r="J16" s="23">
        <f>SUM(I16-E16)</f>
        <v>1589</v>
      </c>
      <c r="K16" s="23">
        <f aca="true" t="shared" si="1" ref="K16:K27">SUM(J16/60)</f>
        <v>26.483333333333334</v>
      </c>
      <c r="L16" s="38">
        <f aca="true" t="shared" si="2" ref="L16:L27">ROUNDDOWN(K16,0)</f>
        <v>26</v>
      </c>
      <c r="M16" s="38">
        <f>SUM(K16-L16)*60</f>
        <v>29.000000000000057</v>
      </c>
      <c r="T16" s="36"/>
    </row>
    <row r="17" spans="1:20" ht="27.75" customHeight="1">
      <c r="A17" s="39">
        <v>2</v>
      </c>
      <c r="B17" s="39">
        <f>+F16</f>
        <v>9</v>
      </c>
      <c r="C17" s="39">
        <f aca="true" t="shared" si="3" ref="C17:D24">+G16</f>
        <v>26</v>
      </c>
      <c r="D17" s="39">
        <f t="shared" si="3"/>
        <v>29</v>
      </c>
      <c r="E17" s="23">
        <f t="shared" si="0"/>
        <v>33989</v>
      </c>
      <c r="F17" s="37">
        <v>9</v>
      </c>
      <c r="G17" s="37">
        <v>53</v>
      </c>
      <c r="H17" s="37">
        <v>30</v>
      </c>
      <c r="I17" s="23">
        <f aca="true" t="shared" si="4" ref="I17:I24">SUM(((F17*60)+G17)*60)+H17</f>
        <v>35610</v>
      </c>
      <c r="J17" s="23">
        <f aca="true" t="shared" si="5" ref="J17:J24">SUM(I17-E17)</f>
        <v>1621</v>
      </c>
      <c r="K17" s="23">
        <f t="shared" si="1"/>
        <v>27.016666666666666</v>
      </c>
      <c r="L17" s="38">
        <f t="shared" si="2"/>
        <v>27</v>
      </c>
      <c r="M17" s="38">
        <f aca="true" t="shared" si="6" ref="M17:M24">SUM(K17-L17)*60</f>
        <v>0.9999999999999432</v>
      </c>
      <c r="T17" s="36"/>
    </row>
    <row r="18" spans="1:20" ht="27.75" customHeight="1">
      <c r="A18" s="39">
        <v>3</v>
      </c>
      <c r="B18" s="39">
        <f aca="true" t="shared" si="7" ref="B18:B24">+F17</f>
        <v>9</v>
      </c>
      <c r="C18" s="39">
        <f t="shared" si="3"/>
        <v>53</v>
      </c>
      <c r="D18" s="39">
        <f t="shared" si="3"/>
        <v>30</v>
      </c>
      <c r="E18" s="23">
        <f t="shared" si="0"/>
        <v>35610</v>
      </c>
      <c r="F18" s="37">
        <v>10</v>
      </c>
      <c r="G18" s="37">
        <v>26</v>
      </c>
      <c r="H18" s="37">
        <v>34</v>
      </c>
      <c r="I18" s="23">
        <f t="shared" si="4"/>
        <v>37594</v>
      </c>
      <c r="J18" s="23">
        <f t="shared" si="5"/>
        <v>1984</v>
      </c>
      <c r="K18" s="23">
        <f t="shared" si="1"/>
        <v>33.06666666666667</v>
      </c>
      <c r="L18" s="38">
        <f t="shared" si="2"/>
        <v>33</v>
      </c>
      <c r="M18" s="38">
        <f t="shared" si="6"/>
        <v>4.000000000000199</v>
      </c>
      <c r="T18" s="36"/>
    </row>
    <row r="19" spans="1:20" ht="27.75" customHeight="1">
      <c r="A19" s="40">
        <v>4</v>
      </c>
      <c r="B19" s="39">
        <f t="shared" si="7"/>
        <v>10</v>
      </c>
      <c r="C19" s="39">
        <f t="shared" si="3"/>
        <v>26</v>
      </c>
      <c r="D19" s="39">
        <f t="shared" si="3"/>
        <v>34</v>
      </c>
      <c r="E19" s="23">
        <f t="shared" si="0"/>
        <v>37594</v>
      </c>
      <c r="F19" s="37">
        <v>10</v>
      </c>
      <c r="G19" s="37">
        <v>56</v>
      </c>
      <c r="H19" s="37">
        <v>19</v>
      </c>
      <c r="I19" s="23">
        <f t="shared" si="4"/>
        <v>39379</v>
      </c>
      <c r="J19" s="23">
        <f t="shared" si="5"/>
        <v>1785</v>
      </c>
      <c r="K19" s="23">
        <f t="shared" si="1"/>
        <v>29.75</v>
      </c>
      <c r="L19" s="38">
        <f t="shared" si="2"/>
        <v>29</v>
      </c>
      <c r="M19" s="38">
        <f t="shared" si="6"/>
        <v>45</v>
      </c>
      <c r="T19" s="36"/>
    </row>
    <row r="20" spans="1:20" ht="27.75" customHeight="1">
      <c r="A20" s="39">
        <v>5</v>
      </c>
      <c r="B20" s="39">
        <f t="shared" si="7"/>
        <v>10</v>
      </c>
      <c r="C20" s="39">
        <f t="shared" si="3"/>
        <v>56</v>
      </c>
      <c r="D20" s="39">
        <f t="shared" si="3"/>
        <v>19</v>
      </c>
      <c r="E20" s="23">
        <f t="shared" si="0"/>
        <v>39379</v>
      </c>
      <c r="F20" s="37">
        <v>11</v>
      </c>
      <c r="G20" s="37">
        <v>26</v>
      </c>
      <c r="H20" s="37">
        <v>25</v>
      </c>
      <c r="I20" s="23">
        <f t="shared" si="4"/>
        <v>41185</v>
      </c>
      <c r="J20" s="23">
        <f t="shared" si="5"/>
        <v>1806</v>
      </c>
      <c r="K20" s="23">
        <f t="shared" si="1"/>
        <v>30.1</v>
      </c>
      <c r="L20" s="38">
        <f t="shared" si="2"/>
        <v>30</v>
      </c>
      <c r="M20" s="38">
        <f t="shared" si="6"/>
        <v>6.000000000000085</v>
      </c>
      <c r="T20" s="36"/>
    </row>
    <row r="21" spans="1:20" ht="27.75" customHeight="1">
      <c r="A21" s="39">
        <v>6</v>
      </c>
      <c r="B21" s="39">
        <f t="shared" si="7"/>
        <v>11</v>
      </c>
      <c r="C21" s="39">
        <f t="shared" si="3"/>
        <v>26</v>
      </c>
      <c r="D21" s="39">
        <f t="shared" si="3"/>
        <v>25</v>
      </c>
      <c r="E21" s="23">
        <f t="shared" si="0"/>
        <v>41185</v>
      </c>
      <c r="F21" s="37">
        <v>12</v>
      </c>
      <c r="G21" s="37">
        <v>0</v>
      </c>
      <c r="H21" s="37">
        <v>31</v>
      </c>
      <c r="I21" s="23">
        <f t="shared" si="4"/>
        <v>43231</v>
      </c>
      <c r="J21" s="23">
        <f t="shared" si="5"/>
        <v>2046</v>
      </c>
      <c r="K21" s="23">
        <f t="shared" si="1"/>
        <v>34.1</v>
      </c>
      <c r="L21" s="38">
        <f t="shared" si="2"/>
        <v>34</v>
      </c>
      <c r="M21" s="38">
        <f t="shared" si="6"/>
        <v>6.000000000000085</v>
      </c>
      <c r="T21" s="36"/>
    </row>
    <row r="22" spans="1:20" ht="27.75" customHeight="1">
      <c r="A22" s="39">
        <v>7</v>
      </c>
      <c r="B22" s="39">
        <f t="shared" si="7"/>
        <v>12</v>
      </c>
      <c r="C22" s="39">
        <f t="shared" si="3"/>
        <v>0</v>
      </c>
      <c r="D22" s="39">
        <f t="shared" si="3"/>
        <v>31</v>
      </c>
      <c r="E22" s="23">
        <f t="shared" si="0"/>
        <v>43231</v>
      </c>
      <c r="F22" s="37">
        <v>12</v>
      </c>
      <c r="G22" s="37">
        <v>33</v>
      </c>
      <c r="H22" s="37">
        <v>24</v>
      </c>
      <c r="I22" s="23">
        <f t="shared" si="4"/>
        <v>45204</v>
      </c>
      <c r="J22" s="23">
        <f t="shared" si="5"/>
        <v>1973</v>
      </c>
      <c r="K22" s="23">
        <f t="shared" si="1"/>
        <v>32.88333333333333</v>
      </c>
      <c r="L22" s="38">
        <f t="shared" si="2"/>
        <v>32</v>
      </c>
      <c r="M22" s="38">
        <f t="shared" si="6"/>
        <v>52.99999999999997</v>
      </c>
      <c r="T22" s="36"/>
    </row>
    <row r="23" spans="1:20" ht="27.75" customHeight="1">
      <c r="A23" s="39">
        <v>8</v>
      </c>
      <c r="B23" s="39">
        <f t="shared" si="7"/>
        <v>12</v>
      </c>
      <c r="C23" s="39">
        <f t="shared" si="3"/>
        <v>33</v>
      </c>
      <c r="D23" s="39">
        <f t="shared" si="3"/>
        <v>24</v>
      </c>
      <c r="E23" s="23">
        <f t="shared" si="0"/>
        <v>45204</v>
      </c>
      <c r="F23" s="37">
        <v>13</v>
      </c>
      <c r="G23" s="37">
        <v>7</v>
      </c>
      <c r="H23" s="37">
        <v>5</v>
      </c>
      <c r="I23" s="23">
        <f t="shared" si="4"/>
        <v>47225</v>
      </c>
      <c r="J23" s="23">
        <f t="shared" si="5"/>
        <v>2021</v>
      </c>
      <c r="K23" s="23">
        <f t="shared" si="1"/>
        <v>33.68333333333333</v>
      </c>
      <c r="L23" s="38">
        <f t="shared" si="2"/>
        <v>33</v>
      </c>
      <c r="M23" s="38">
        <f t="shared" si="6"/>
        <v>40.9999999999998</v>
      </c>
      <c r="T23" s="36"/>
    </row>
    <row r="24" spans="1:20" ht="27.75" customHeight="1">
      <c r="A24" s="39">
        <v>9</v>
      </c>
      <c r="B24" s="39">
        <f t="shared" si="7"/>
        <v>13</v>
      </c>
      <c r="C24" s="39">
        <f t="shared" si="3"/>
        <v>7</v>
      </c>
      <c r="D24" s="39">
        <f t="shared" si="3"/>
        <v>5</v>
      </c>
      <c r="E24" s="23">
        <f t="shared" si="0"/>
        <v>47225</v>
      </c>
      <c r="F24" s="37">
        <v>13</v>
      </c>
      <c r="G24" s="37">
        <v>39</v>
      </c>
      <c r="H24" s="37">
        <v>42</v>
      </c>
      <c r="I24" s="23">
        <f t="shared" si="4"/>
        <v>49182</v>
      </c>
      <c r="J24" s="23">
        <f t="shared" si="5"/>
        <v>1957</v>
      </c>
      <c r="K24" s="23">
        <f t="shared" si="1"/>
        <v>32.61666666666667</v>
      </c>
      <c r="L24" s="38">
        <f t="shared" si="2"/>
        <v>32</v>
      </c>
      <c r="M24" s="38">
        <f t="shared" si="6"/>
        <v>37.00000000000003</v>
      </c>
      <c r="T24" s="36"/>
    </row>
    <row r="25" spans="1:20" ht="27.75" customHeight="1">
      <c r="A25" s="39">
        <v>10</v>
      </c>
      <c r="B25" s="39">
        <f aca="true" t="shared" si="8" ref="B25:D27">+F24</f>
        <v>13</v>
      </c>
      <c r="C25" s="39">
        <f t="shared" si="8"/>
        <v>39</v>
      </c>
      <c r="D25" s="39">
        <f t="shared" si="8"/>
        <v>42</v>
      </c>
      <c r="E25" s="23">
        <f>SUM(((B25*60)+C25)*60)+D25</f>
        <v>49182</v>
      </c>
      <c r="F25" s="37">
        <v>14</v>
      </c>
      <c r="G25" s="37">
        <v>11</v>
      </c>
      <c r="H25" s="37">
        <v>45</v>
      </c>
      <c r="I25" s="23">
        <f>SUM(((F25*60)+G25)*60)+H25</f>
        <v>51105</v>
      </c>
      <c r="J25" s="23">
        <f>SUM(I25-E25)</f>
        <v>1923</v>
      </c>
      <c r="K25" s="23">
        <f t="shared" si="1"/>
        <v>32.05</v>
      </c>
      <c r="L25" s="38">
        <f t="shared" si="2"/>
        <v>32</v>
      </c>
      <c r="M25" s="38">
        <f>SUM(K25-L25)*60</f>
        <v>2.9999999999998295</v>
      </c>
      <c r="T25" s="36"/>
    </row>
    <row r="26" spans="1:20" s="166" customFormat="1" ht="27.75" customHeight="1">
      <c r="A26" s="161">
        <v>11</v>
      </c>
      <c r="B26" s="161">
        <f t="shared" si="8"/>
        <v>14</v>
      </c>
      <c r="C26" s="161">
        <f t="shared" si="8"/>
        <v>11</v>
      </c>
      <c r="D26" s="161">
        <f t="shared" si="8"/>
        <v>45</v>
      </c>
      <c r="E26" s="162">
        <f>SUM(((B26*60)+C26)*60)+D26</f>
        <v>51105</v>
      </c>
      <c r="F26" s="163">
        <v>14</v>
      </c>
      <c r="G26" s="163">
        <v>43</v>
      </c>
      <c r="H26" s="163">
        <v>40</v>
      </c>
      <c r="I26" s="162">
        <f>SUM(((F26*60)+G26)*60)+H26</f>
        <v>53020</v>
      </c>
      <c r="J26" s="162">
        <f>SUM(I26-E26)</f>
        <v>1915</v>
      </c>
      <c r="K26" s="162">
        <f t="shared" si="1"/>
        <v>31.916666666666668</v>
      </c>
      <c r="L26" s="164">
        <f t="shared" si="2"/>
        <v>31</v>
      </c>
      <c r="M26" s="164">
        <f>SUM(K26-L26)*60</f>
        <v>55.00000000000007</v>
      </c>
      <c r="N26" s="165"/>
      <c r="O26" s="165"/>
      <c r="P26" s="165"/>
      <c r="Q26" s="165"/>
      <c r="R26" s="165"/>
      <c r="T26" s="167"/>
    </row>
    <row r="27" spans="1:20" s="166" customFormat="1" ht="27.75" customHeight="1">
      <c r="A27" s="161">
        <v>12</v>
      </c>
      <c r="B27" s="161">
        <f t="shared" si="8"/>
        <v>14</v>
      </c>
      <c r="C27" s="161">
        <f t="shared" si="8"/>
        <v>43</v>
      </c>
      <c r="D27" s="161">
        <f t="shared" si="8"/>
        <v>40</v>
      </c>
      <c r="E27" s="162">
        <f>SUM(((B27*60)+C27)*60)+D27</f>
        <v>53020</v>
      </c>
      <c r="F27" s="163">
        <v>15</v>
      </c>
      <c r="G27" s="163">
        <v>19</v>
      </c>
      <c r="H27" s="163">
        <v>45</v>
      </c>
      <c r="I27" s="162">
        <f>SUM(((F27*60)+G27)*60)+H27</f>
        <v>55185</v>
      </c>
      <c r="J27" s="162">
        <f>SUM(I27-E27)</f>
        <v>2165</v>
      </c>
      <c r="K27" s="162">
        <f t="shared" si="1"/>
        <v>36.083333333333336</v>
      </c>
      <c r="L27" s="164">
        <f t="shared" si="2"/>
        <v>36</v>
      </c>
      <c r="M27" s="164">
        <f>SUM(K27-L27)*60</f>
        <v>5.000000000000142</v>
      </c>
      <c r="N27" s="165"/>
      <c r="O27" s="165"/>
      <c r="P27" s="165"/>
      <c r="Q27" s="165"/>
      <c r="R27" s="165"/>
      <c r="T27" s="167"/>
    </row>
    <row r="28" spans="1:20" ht="27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T28" s="36"/>
    </row>
    <row r="29" spans="1:20" ht="27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T29" s="36"/>
    </row>
    <row r="30" spans="1:20" ht="27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T30" s="36"/>
    </row>
    <row r="31" spans="1:20" ht="27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T31" s="36"/>
    </row>
    <row r="32" spans="1:20" ht="27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T32" s="36"/>
    </row>
    <row r="33" spans="1:20" ht="27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T33" s="36"/>
    </row>
    <row r="34" spans="1:20" ht="27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T34" s="36"/>
    </row>
    <row r="35" spans="1:20" ht="27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T35" s="36"/>
    </row>
    <row r="36" spans="1:20" ht="27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T36" s="36"/>
    </row>
    <row r="37" spans="1:20" ht="27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T37" s="36"/>
    </row>
    <row r="38" spans="1:20" ht="27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T38" s="36"/>
    </row>
    <row r="39" spans="1:20" ht="27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T39" s="36"/>
    </row>
    <row r="40" spans="1:20" ht="27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T40" s="36"/>
    </row>
    <row r="41" spans="1:20" ht="27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T41" s="36"/>
    </row>
    <row r="42" spans="1:20" ht="27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T42" s="36"/>
    </row>
    <row r="43" spans="1:20" ht="27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T43" s="36"/>
    </row>
    <row r="44" spans="1:20" ht="27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T44" s="36"/>
    </row>
    <row r="45" spans="1:20" ht="27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T45" s="36"/>
    </row>
    <row r="46" spans="1:20" ht="27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T46" s="36"/>
    </row>
    <row r="47" spans="1:20" ht="27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T47" s="36"/>
    </row>
    <row r="48" spans="1:20" ht="27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T48" s="36"/>
    </row>
    <row r="49" spans="1:20" ht="27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T49" s="36"/>
    </row>
    <row r="50" spans="1:20" ht="27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T50" s="36"/>
    </row>
    <row r="51" spans="1:20" ht="27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T51" s="36"/>
    </row>
    <row r="52" spans="1:20" ht="27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T52" s="36"/>
    </row>
    <row r="53" spans="1:20" ht="27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T53" s="36"/>
    </row>
    <row r="54" spans="1:20" ht="27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T54" s="36"/>
    </row>
    <row r="55" spans="1:20" ht="27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T55" s="36"/>
    </row>
    <row r="56" spans="1:20" ht="27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T56" s="36"/>
    </row>
    <row r="57" spans="1:20" ht="27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T57" s="36"/>
    </row>
    <row r="58" spans="1:20" ht="27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T58" s="36"/>
    </row>
    <row r="59" spans="1:20" ht="27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T59" s="36"/>
    </row>
    <row r="60" spans="1:20" ht="27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T60" s="36"/>
    </row>
    <row r="61" spans="1:20" ht="27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T61" s="36"/>
    </row>
    <row r="62" spans="1:20" ht="27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T62" s="36"/>
    </row>
    <row r="63" spans="1:20" ht="27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T63" s="36"/>
    </row>
    <row r="64" spans="1:20" ht="27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T64" s="36"/>
    </row>
    <row r="65" spans="1:20" ht="27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T65" s="36"/>
    </row>
    <row r="66" spans="1:20" ht="27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T66" s="36"/>
    </row>
    <row r="67" spans="1:20" ht="27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T67" s="36"/>
    </row>
    <row r="68" spans="1:20" ht="27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T68" s="36"/>
    </row>
    <row r="69" spans="1:20" ht="27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T69" s="36"/>
    </row>
    <row r="70" spans="1:13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>
      <c r="A72"/>
      <c r="B72"/>
      <c r="C72"/>
      <c r="D72"/>
      <c r="E72"/>
      <c r="F72"/>
      <c r="G72"/>
      <c r="H72"/>
      <c r="I72"/>
      <c r="J72"/>
      <c r="K72"/>
      <c r="L72"/>
      <c r="M72"/>
    </row>
  </sheetData>
  <sheetProtection password="CC3D" sheet="1" objects="1" scenarios="1"/>
  <protectedRanges>
    <protectedRange sqref="D4:G5" name="Range1"/>
    <protectedRange sqref="A9:C10" name="Range5_1"/>
    <protectedRange sqref="F16:H69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6"/>
  <sheetViews>
    <sheetView zoomScale="75" zoomScaleNormal="75"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6.00390625" style="5" hidden="1" customWidth="1"/>
    <col min="10" max="10" width="8.57421875" style="5" hidden="1" customWidth="1"/>
    <col min="11" max="11" width="8.710937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392" t="str">
        <f>+'Actual Time Session Summary '!A1:A2</f>
        <v>Annual Regatta 2004</v>
      </c>
      <c r="B1" s="392"/>
      <c r="C1" s="392"/>
      <c r="D1" s="20"/>
      <c r="F1" s="382" t="s">
        <v>30</v>
      </c>
      <c r="G1" s="383">
        <v>0</v>
      </c>
      <c r="H1" s="1"/>
      <c r="I1" s="2"/>
      <c r="J1" s="2"/>
      <c r="K1" s="3"/>
      <c r="L1" s="384" t="s">
        <v>0</v>
      </c>
      <c r="M1" s="384"/>
    </row>
    <row r="2" spans="1:13" ht="27" customHeight="1">
      <c r="A2" s="392"/>
      <c r="B2" s="392"/>
      <c r="C2" s="392"/>
      <c r="D2" s="20"/>
      <c r="F2" s="382"/>
      <c r="G2" s="383"/>
      <c r="H2" s="6"/>
      <c r="I2" s="7"/>
      <c r="J2" s="7"/>
      <c r="K2" s="8"/>
      <c r="L2" s="9" t="s">
        <v>1</v>
      </c>
      <c r="M2" s="9" t="s">
        <v>2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tr">
        <f>+'Boat  Handicap data'!B5</f>
        <v>H16</v>
      </c>
      <c r="M3" s="12">
        <f>+'Boat  Handicap data'!C5</f>
        <v>0.787</v>
      </c>
    </row>
    <row r="4" spans="1:13" ht="27.75" customHeight="1">
      <c r="A4" s="385" t="s">
        <v>4</v>
      </c>
      <c r="B4" s="386"/>
      <c r="C4" s="387"/>
      <c r="D4" s="388" t="str">
        <f>+'Boat  Handicap data'!B11</f>
        <v>Dayats</v>
      </c>
      <c r="E4" s="388"/>
      <c r="F4" s="388"/>
      <c r="G4" s="388"/>
      <c r="H4" s="13"/>
      <c r="I4" s="13"/>
      <c r="J4" s="13"/>
      <c r="K4" s="7"/>
      <c r="L4" s="12" t="str">
        <f>+'Boat  Handicap data'!B6</f>
        <v>P16</v>
      </c>
      <c r="M4" s="12">
        <f>+'Boat  Handicap data'!C6</f>
        <v>0.814</v>
      </c>
    </row>
    <row r="5" spans="1:13" ht="27.75" customHeight="1">
      <c r="A5" s="385" t="s">
        <v>0</v>
      </c>
      <c r="B5" s="386"/>
      <c r="C5" s="387"/>
      <c r="D5" s="389" t="str">
        <f>+'Boat  Handicap data'!C11</f>
        <v>H16</v>
      </c>
      <c r="E5" s="390"/>
      <c r="F5" s="391"/>
      <c r="G5" s="133"/>
      <c r="H5" s="14"/>
      <c r="I5" s="7"/>
      <c r="J5" s="7"/>
      <c r="K5" s="7"/>
      <c r="L5" s="12" t="str">
        <f>+'Boat  Handicap data'!B7</f>
        <v>L2000</v>
      </c>
      <c r="M5" s="12">
        <f>+'Boat  Handicap data'!C7</f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392" t="s">
        <v>7</v>
      </c>
      <c r="B7" s="392"/>
      <c r="C7" s="392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392"/>
      <c r="B8" s="392"/>
      <c r="C8" s="392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393"/>
      <c r="B9" s="394"/>
      <c r="C9" s="395"/>
      <c r="D9" s="399" t="s">
        <v>8</v>
      </c>
      <c r="E9" s="400"/>
      <c r="F9" s="400"/>
      <c r="G9" s="400" t="s">
        <v>9</v>
      </c>
      <c r="H9" s="400"/>
      <c r="I9" s="14"/>
      <c r="J9" s="14"/>
      <c r="K9" s="21"/>
      <c r="L9" s="400" t="s">
        <v>10</v>
      </c>
      <c r="M9" s="18"/>
      <c r="N9" s="5"/>
      <c r="O9" s="5"/>
    </row>
    <row r="10" spans="1:16" ht="29.25" customHeight="1">
      <c r="A10" s="396"/>
      <c r="B10" s="397"/>
      <c r="C10" s="398"/>
      <c r="D10" s="22" t="s">
        <v>11</v>
      </c>
      <c r="E10" s="23"/>
      <c r="F10" s="12" t="s">
        <v>12</v>
      </c>
      <c r="G10" s="12" t="s">
        <v>11</v>
      </c>
      <c r="H10" s="12" t="s">
        <v>12</v>
      </c>
      <c r="I10" s="49" t="s">
        <v>13</v>
      </c>
      <c r="J10" s="49" t="s">
        <v>14</v>
      </c>
      <c r="K10" s="49" t="s">
        <v>15</v>
      </c>
      <c r="L10" s="400"/>
      <c r="M10" s="24" t="s">
        <v>16</v>
      </c>
      <c r="N10" s="5"/>
      <c r="O10" s="5"/>
      <c r="P10" s="5"/>
    </row>
    <row r="11" spans="1:16" ht="35.25" customHeight="1">
      <c r="A11" s="401" t="s">
        <v>17</v>
      </c>
      <c r="B11" s="401"/>
      <c r="C11" s="401"/>
      <c r="D11" s="25">
        <f>ROUNDDOWN(K11,0)</f>
        <v>33</v>
      </c>
      <c r="E11" s="26"/>
      <c r="F11" s="27">
        <f>SUM(K11-D11)*60</f>
        <v>54.18181818181836</v>
      </c>
      <c r="G11" s="25">
        <f>ROUNDDOWN(M11,0)</f>
        <v>43</v>
      </c>
      <c r="H11" s="27">
        <f>SUM(M11-G11)*60</f>
        <v>4.729120942590015</v>
      </c>
      <c r="I11" s="14">
        <f>IF($D$5=L3,J11/$M$3)+IF($D$5=L4,J11/$M$4)+IF($D$5=L5,J11/$M$5)</f>
        <v>2584.72912094259</v>
      </c>
      <c r="J11" s="28">
        <f>SUM(J16:J26)/L11</f>
        <v>2034.1818181818182</v>
      </c>
      <c r="K11" s="28">
        <f>SUM(J11/60)</f>
        <v>33.903030303030306</v>
      </c>
      <c r="L11" s="402">
        <f>+A14-G1</f>
        <v>11</v>
      </c>
      <c r="M11" s="29">
        <f>SUM(I11/60)</f>
        <v>43.0788186823765</v>
      </c>
      <c r="N11" s="5"/>
      <c r="O11" s="5"/>
      <c r="P11" s="5"/>
    </row>
    <row r="12" spans="1:16" ht="35.25" customHeight="1">
      <c r="A12" s="401" t="s">
        <v>18</v>
      </c>
      <c r="B12" s="401"/>
      <c r="C12" s="401"/>
      <c r="D12" s="25">
        <f>ROUNDDOWN(K12,0)</f>
        <v>27</v>
      </c>
      <c r="E12" s="26"/>
      <c r="F12" s="27">
        <f>SUM(K12-D12)*60</f>
        <v>14.000000000000057</v>
      </c>
      <c r="G12" s="25">
        <f>ROUNDDOWN(M12,0)</f>
        <v>34</v>
      </c>
      <c r="H12" s="27">
        <f>SUM(M12-G12)*60</f>
        <v>36.238881829733174</v>
      </c>
      <c r="I12" s="14">
        <f>IF($D$5=L3,J12/$M$3)+IF($D$5=L4,J12/$M$4)+IF($D$5=L5,J12/$M$5)</f>
        <v>2076.238881829733</v>
      </c>
      <c r="J12" s="28">
        <f>MIN(J16:J26)</f>
        <v>1634</v>
      </c>
      <c r="K12" s="28">
        <f>SUM(J12/60)</f>
        <v>27.233333333333334</v>
      </c>
      <c r="L12" s="403"/>
      <c r="M12" s="29">
        <f>SUM(I12/60)</f>
        <v>34.603981363828886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COUNTA(A16:A26)</f>
        <v>11</v>
      </c>
      <c r="B14" s="384" t="s">
        <v>19</v>
      </c>
      <c r="C14" s="384"/>
      <c r="D14" s="384"/>
      <c r="E14" s="23"/>
      <c r="F14" s="384" t="s">
        <v>29</v>
      </c>
      <c r="G14" s="384"/>
      <c r="H14" s="384"/>
      <c r="I14" s="23"/>
      <c r="J14" s="23"/>
      <c r="K14" s="23"/>
      <c r="L14" s="384" t="s">
        <v>20</v>
      </c>
      <c r="M14" s="384"/>
    </row>
    <row r="15" spans="1:20" ht="47.25" customHeight="1">
      <c r="A15" s="34" t="s">
        <v>21</v>
      </c>
      <c r="B15" s="34" t="s">
        <v>22</v>
      </c>
      <c r="C15" s="34" t="s">
        <v>23</v>
      </c>
      <c r="D15" s="34" t="s">
        <v>24</v>
      </c>
      <c r="E15" s="23" t="s">
        <v>25</v>
      </c>
      <c r="F15" s="34" t="s">
        <v>22</v>
      </c>
      <c r="G15" s="34" t="s">
        <v>23</v>
      </c>
      <c r="H15" s="34" t="s">
        <v>24</v>
      </c>
      <c r="I15" s="35" t="s">
        <v>25</v>
      </c>
      <c r="J15" s="35" t="s">
        <v>14</v>
      </c>
      <c r="K15" s="35" t="s">
        <v>26</v>
      </c>
      <c r="L15" s="34" t="s">
        <v>23</v>
      </c>
      <c r="M15" s="34" t="s">
        <v>24</v>
      </c>
      <c r="T15" s="36"/>
    </row>
    <row r="16" spans="1:20" ht="27.75" customHeight="1">
      <c r="A16" s="37">
        <v>1</v>
      </c>
      <c r="B16" s="37">
        <v>9</v>
      </c>
      <c r="C16" s="37">
        <v>0</v>
      </c>
      <c r="D16" s="37">
        <v>0</v>
      </c>
      <c r="E16" s="23">
        <f aca="true" t="shared" si="0" ref="E16:E24">SUM(((B16*60)+C16)*60)+D16</f>
        <v>32400</v>
      </c>
      <c r="F16" s="37">
        <v>9</v>
      </c>
      <c r="G16" s="37">
        <v>34</v>
      </c>
      <c r="H16" s="37">
        <v>0</v>
      </c>
      <c r="I16" s="23">
        <f>SUM(((F16*60)+G16)*60)+H16</f>
        <v>34440</v>
      </c>
      <c r="J16" s="23">
        <f>SUM(I16-E16)</f>
        <v>2040</v>
      </c>
      <c r="K16" s="23">
        <f>SUM(J16/60)</f>
        <v>34</v>
      </c>
      <c r="L16" s="38">
        <f>ROUNDDOWN(K16,0)</f>
        <v>34</v>
      </c>
      <c r="M16" s="38">
        <f>SUM(K16-L16)*60</f>
        <v>0</v>
      </c>
      <c r="T16" s="36"/>
    </row>
    <row r="17" spans="1:20" ht="27.75" customHeight="1">
      <c r="A17" s="39">
        <v>2</v>
      </c>
      <c r="B17" s="39">
        <f>+F16</f>
        <v>9</v>
      </c>
      <c r="C17" s="39">
        <f aca="true" t="shared" si="1" ref="C17:D24">+G16</f>
        <v>34</v>
      </c>
      <c r="D17" s="39">
        <f t="shared" si="1"/>
        <v>0</v>
      </c>
      <c r="E17" s="23">
        <f t="shared" si="0"/>
        <v>34440</v>
      </c>
      <c r="F17" s="37">
        <v>10</v>
      </c>
      <c r="G17" s="37">
        <v>1</v>
      </c>
      <c r="H17" s="37">
        <v>14</v>
      </c>
      <c r="I17" s="23">
        <f aca="true" t="shared" si="2" ref="I17:I24">SUM(((F17*60)+G17)*60)+H17</f>
        <v>36074</v>
      </c>
      <c r="J17" s="23">
        <f aca="true" t="shared" si="3" ref="J17:J24">SUM(I17-E17)</f>
        <v>1634</v>
      </c>
      <c r="K17" s="23">
        <f aca="true" t="shared" si="4" ref="K17:K26">SUM(J17/60)</f>
        <v>27.233333333333334</v>
      </c>
      <c r="L17" s="38">
        <f aca="true" t="shared" si="5" ref="L17:L26">ROUNDDOWN(K17,0)</f>
        <v>27</v>
      </c>
      <c r="M17" s="38">
        <f aca="true" t="shared" si="6" ref="M17:M24">SUM(K17-L17)*60</f>
        <v>14.000000000000057</v>
      </c>
      <c r="T17" s="36"/>
    </row>
    <row r="18" spans="1:20" ht="27.75" customHeight="1">
      <c r="A18" s="39">
        <v>3</v>
      </c>
      <c r="B18" s="39">
        <f aca="true" t="shared" si="7" ref="B18:B24">+F17</f>
        <v>10</v>
      </c>
      <c r="C18" s="39">
        <f t="shared" si="1"/>
        <v>1</v>
      </c>
      <c r="D18" s="39">
        <f t="shared" si="1"/>
        <v>14</v>
      </c>
      <c r="E18" s="23">
        <f t="shared" si="0"/>
        <v>36074</v>
      </c>
      <c r="F18" s="37">
        <v>10</v>
      </c>
      <c r="G18" s="37">
        <v>34</v>
      </c>
      <c r="H18" s="37">
        <v>9</v>
      </c>
      <c r="I18" s="23">
        <f t="shared" si="2"/>
        <v>38049</v>
      </c>
      <c r="J18" s="23">
        <f t="shared" si="3"/>
        <v>1975</v>
      </c>
      <c r="K18" s="23">
        <f t="shared" si="4"/>
        <v>32.916666666666664</v>
      </c>
      <c r="L18" s="38">
        <f t="shared" si="5"/>
        <v>32</v>
      </c>
      <c r="M18" s="38">
        <f t="shared" si="6"/>
        <v>54.99999999999986</v>
      </c>
      <c r="T18" s="36"/>
    </row>
    <row r="19" spans="1:20" ht="27.75" customHeight="1">
      <c r="A19" s="40">
        <v>4</v>
      </c>
      <c r="B19" s="39">
        <f t="shared" si="7"/>
        <v>10</v>
      </c>
      <c r="C19" s="39">
        <f t="shared" si="1"/>
        <v>34</v>
      </c>
      <c r="D19" s="39">
        <f t="shared" si="1"/>
        <v>9</v>
      </c>
      <c r="E19" s="23">
        <f t="shared" si="0"/>
        <v>38049</v>
      </c>
      <c r="F19" s="37">
        <v>11</v>
      </c>
      <c r="G19" s="37">
        <v>9</v>
      </c>
      <c r="H19" s="37">
        <v>8</v>
      </c>
      <c r="I19" s="23">
        <f t="shared" si="2"/>
        <v>40148</v>
      </c>
      <c r="J19" s="23">
        <f t="shared" si="3"/>
        <v>2099</v>
      </c>
      <c r="K19" s="23">
        <f t="shared" si="4"/>
        <v>34.983333333333334</v>
      </c>
      <c r="L19" s="38">
        <f t="shared" si="5"/>
        <v>34</v>
      </c>
      <c r="M19" s="38">
        <f t="shared" si="6"/>
        <v>59.00000000000006</v>
      </c>
      <c r="T19" s="36"/>
    </row>
    <row r="20" spans="1:20" ht="27.75" customHeight="1">
      <c r="A20" s="39">
        <v>5</v>
      </c>
      <c r="B20" s="39">
        <f t="shared" si="7"/>
        <v>11</v>
      </c>
      <c r="C20" s="39">
        <f t="shared" si="1"/>
        <v>9</v>
      </c>
      <c r="D20" s="39">
        <f t="shared" si="1"/>
        <v>8</v>
      </c>
      <c r="E20" s="23">
        <f t="shared" si="0"/>
        <v>40148</v>
      </c>
      <c r="F20" s="37">
        <v>11</v>
      </c>
      <c r="G20" s="37">
        <v>44</v>
      </c>
      <c r="H20" s="37">
        <v>9</v>
      </c>
      <c r="I20" s="23">
        <f t="shared" si="2"/>
        <v>42249</v>
      </c>
      <c r="J20" s="23">
        <f t="shared" si="3"/>
        <v>2101</v>
      </c>
      <c r="K20" s="23">
        <f t="shared" si="4"/>
        <v>35.016666666666666</v>
      </c>
      <c r="L20" s="38">
        <f t="shared" si="5"/>
        <v>35</v>
      </c>
      <c r="M20" s="38">
        <f t="shared" si="6"/>
        <v>0.9999999999999432</v>
      </c>
      <c r="T20" s="36"/>
    </row>
    <row r="21" spans="1:20" ht="27.75" customHeight="1">
      <c r="A21" s="39">
        <v>6</v>
      </c>
      <c r="B21" s="39">
        <f t="shared" si="7"/>
        <v>11</v>
      </c>
      <c r="C21" s="39">
        <f t="shared" si="1"/>
        <v>44</v>
      </c>
      <c r="D21" s="39">
        <f t="shared" si="1"/>
        <v>9</v>
      </c>
      <c r="E21" s="23">
        <f t="shared" si="0"/>
        <v>42249</v>
      </c>
      <c r="F21" s="37">
        <v>12</v>
      </c>
      <c r="G21" s="37">
        <v>20</v>
      </c>
      <c r="H21" s="37">
        <v>55</v>
      </c>
      <c r="I21" s="23">
        <f t="shared" si="2"/>
        <v>44455</v>
      </c>
      <c r="J21" s="23">
        <f t="shared" si="3"/>
        <v>2206</v>
      </c>
      <c r="K21" s="23">
        <f t="shared" si="4"/>
        <v>36.766666666666666</v>
      </c>
      <c r="L21" s="38">
        <f t="shared" si="5"/>
        <v>36</v>
      </c>
      <c r="M21" s="38">
        <f t="shared" si="6"/>
        <v>45.99999999999994</v>
      </c>
      <c r="T21" s="36"/>
    </row>
    <row r="22" spans="1:20" ht="27.75" customHeight="1">
      <c r="A22" s="39">
        <v>7</v>
      </c>
      <c r="B22" s="39">
        <f t="shared" si="7"/>
        <v>12</v>
      </c>
      <c r="C22" s="39">
        <f t="shared" si="1"/>
        <v>20</v>
      </c>
      <c r="D22" s="39">
        <f t="shared" si="1"/>
        <v>55</v>
      </c>
      <c r="E22" s="23">
        <f t="shared" si="0"/>
        <v>44455</v>
      </c>
      <c r="F22" s="37">
        <v>12</v>
      </c>
      <c r="G22" s="37">
        <v>53</v>
      </c>
      <c r="H22" s="37">
        <v>59</v>
      </c>
      <c r="I22" s="23">
        <f t="shared" si="2"/>
        <v>46439</v>
      </c>
      <c r="J22" s="23">
        <f t="shared" si="3"/>
        <v>1984</v>
      </c>
      <c r="K22" s="23">
        <f t="shared" si="4"/>
        <v>33.06666666666667</v>
      </c>
      <c r="L22" s="38">
        <f t="shared" si="5"/>
        <v>33</v>
      </c>
      <c r="M22" s="38">
        <f t="shared" si="6"/>
        <v>4.000000000000199</v>
      </c>
      <c r="T22" s="36"/>
    </row>
    <row r="23" spans="1:20" ht="27.75" customHeight="1">
      <c r="A23" s="39">
        <v>8</v>
      </c>
      <c r="B23" s="39">
        <f t="shared" si="7"/>
        <v>12</v>
      </c>
      <c r="C23" s="39">
        <f t="shared" si="1"/>
        <v>53</v>
      </c>
      <c r="D23" s="39">
        <f t="shared" si="1"/>
        <v>59</v>
      </c>
      <c r="E23" s="23">
        <f t="shared" si="0"/>
        <v>46439</v>
      </c>
      <c r="F23" s="37">
        <v>13</v>
      </c>
      <c r="G23" s="37">
        <v>32</v>
      </c>
      <c r="H23" s="37">
        <v>20</v>
      </c>
      <c r="I23" s="23">
        <f t="shared" si="2"/>
        <v>48740</v>
      </c>
      <c r="J23" s="23">
        <f t="shared" si="3"/>
        <v>2301</v>
      </c>
      <c r="K23" s="23">
        <f t="shared" si="4"/>
        <v>38.35</v>
      </c>
      <c r="L23" s="38">
        <f t="shared" si="5"/>
        <v>38</v>
      </c>
      <c r="M23" s="38">
        <f t="shared" si="6"/>
        <v>21.000000000000085</v>
      </c>
      <c r="T23" s="36"/>
    </row>
    <row r="24" spans="1:20" ht="27.75" customHeight="1">
      <c r="A24" s="39">
        <v>9</v>
      </c>
      <c r="B24" s="39">
        <f t="shared" si="7"/>
        <v>13</v>
      </c>
      <c r="C24" s="39">
        <f t="shared" si="1"/>
        <v>32</v>
      </c>
      <c r="D24" s="39">
        <f t="shared" si="1"/>
        <v>20</v>
      </c>
      <c r="E24" s="23">
        <f t="shared" si="0"/>
        <v>48740</v>
      </c>
      <c r="F24" s="37">
        <v>14</v>
      </c>
      <c r="G24" s="37">
        <v>6</v>
      </c>
      <c r="H24" s="37">
        <v>59</v>
      </c>
      <c r="I24" s="23">
        <f t="shared" si="2"/>
        <v>50819</v>
      </c>
      <c r="J24" s="23">
        <f t="shared" si="3"/>
        <v>2079</v>
      </c>
      <c r="K24" s="23">
        <f t="shared" si="4"/>
        <v>34.65</v>
      </c>
      <c r="L24" s="38">
        <f t="shared" si="5"/>
        <v>34</v>
      </c>
      <c r="M24" s="38">
        <f t="shared" si="6"/>
        <v>38.999999999999915</v>
      </c>
      <c r="T24" s="36"/>
    </row>
    <row r="25" spans="1:20" s="166" customFormat="1" ht="27.75" customHeight="1">
      <c r="A25" s="161">
        <v>10</v>
      </c>
      <c r="B25" s="161">
        <f aca="true" t="shared" si="8" ref="B25:D26">+F24</f>
        <v>14</v>
      </c>
      <c r="C25" s="161">
        <f t="shared" si="8"/>
        <v>6</v>
      </c>
      <c r="D25" s="161">
        <f t="shared" si="8"/>
        <v>59</v>
      </c>
      <c r="E25" s="162">
        <f>SUM(((B25*60)+C25)*60)+D25</f>
        <v>50819</v>
      </c>
      <c r="F25" s="163">
        <v>14</v>
      </c>
      <c r="G25" s="163">
        <v>41</v>
      </c>
      <c r="H25" s="163">
        <v>11</v>
      </c>
      <c r="I25" s="162">
        <f>SUM(((F25*60)+G25)*60)+H25</f>
        <v>52871</v>
      </c>
      <c r="J25" s="162">
        <f>SUM(I25-E25)</f>
        <v>2052</v>
      </c>
      <c r="K25" s="162">
        <f t="shared" si="4"/>
        <v>34.2</v>
      </c>
      <c r="L25" s="164">
        <f t="shared" si="5"/>
        <v>34</v>
      </c>
      <c r="M25" s="164">
        <f>SUM(K25-L25)*60</f>
        <v>12.00000000000017</v>
      </c>
      <c r="N25" s="165"/>
      <c r="O25" s="165"/>
      <c r="P25" s="165"/>
      <c r="Q25" s="165"/>
      <c r="R25" s="165"/>
      <c r="T25" s="167"/>
    </row>
    <row r="26" spans="1:20" s="166" customFormat="1" ht="27.75" customHeight="1">
      <c r="A26" s="161">
        <v>11</v>
      </c>
      <c r="B26" s="161">
        <f t="shared" si="8"/>
        <v>14</v>
      </c>
      <c r="C26" s="161">
        <f t="shared" si="8"/>
        <v>41</v>
      </c>
      <c r="D26" s="161">
        <f t="shared" si="8"/>
        <v>11</v>
      </c>
      <c r="E26" s="162">
        <f>SUM(((B26*60)+C26)*60)+D26</f>
        <v>52871</v>
      </c>
      <c r="F26" s="163">
        <v>15</v>
      </c>
      <c r="G26" s="163">
        <v>12</v>
      </c>
      <c r="H26" s="163">
        <v>56</v>
      </c>
      <c r="I26" s="162">
        <f>SUM(((F26*60)+G26)*60)+H26</f>
        <v>54776</v>
      </c>
      <c r="J26" s="162">
        <f>SUM(I26-E26)</f>
        <v>1905</v>
      </c>
      <c r="K26" s="162">
        <f t="shared" si="4"/>
        <v>31.75</v>
      </c>
      <c r="L26" s="164">
        <f t="shared" si="5"/>
        <v>31</v>
      </c>
      <c r="M26" s="164">
        <f>SUM(K26-L26)*60</f>
        <v>45</v>
      </c>
      <c r="N26" s="165"/>
      <c r="O26" s="165"/>
      <c r="P26" s="165"/>
      <c r="Q26" s="165"/>
      <c r="R26" s="165"/>
      <c r="T26" s="167"/>
    </row>
  </sheetData>
  <sheetProtection password="CC3D" sheet="1" objects="1" scenarios="1"/>
  <protectedRanges>
    <protectedRange sqref="D4:G5" name="Range1"/>
    <protectedRange sqref="A9:C10" name="Range5_1"/>
    <protectedRange sqref="F16:H26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5"/>
  <sheetViews>
    <sheetView zoomScale="75" zoomScaleNormal="75"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7.8515625" style="5" hidden="1" customWidth="1"/>
    <col min="10" max="10" width="9.57421875" style="5" hidden="1" customWidth="1"/>
    <col min="11" max="11" width="10.8515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392" t="str">
        <f>+'Actual Time Session Summary '!A1:A2</f>
        <v>Annual Regatta 2004</v>
      </c>
      <c r="B1" s="392"/>
      <c r="C1" s="392"/>
      <c r="D1" s="20"/>
      <c r="F1" s="382" t="s">
        <v>30</v>
      </c>
      <c r="G1" s="383">
        <v>0</v>
      </c>
      <c r="H1" s="1"/>
      <c r="I1" s="2"/>
      <c r="J1" s="2"/>
      <c r="K1" s="3"/>
      <c r="L1" s="384" t="s">
        <v>0</v>
      </c>
      <c r="M1" s="384"/>
    </row>
    <row r="2" spans="1:13" ht="27" customHeight="1">
      <c r="A2" s="392"/>
      <c r="B2" s="392"/>
      <c r="C2" s="392"/>
      <c r="D2" s="20"/>
      <c r="F2" s="382"/>
      <c r="G2" s="383"/>
      <c r="H2" s="6"/>
      <c r="I2" s="7"/>
      <c r="J2" s="7"/>
      <c r="K2" s="8"/>
      <c r="L2" s="9" t="s">
        <v>1</v>
      </c>
      <c r="M2" s="9" t="s">
        <v>2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tr">
        <f>+'Boat  Handicap data'!B5</f>
        <v>H16</v>
      </c>
      <c r="M3" s="12">
        <f>+'Boat  Handicap data'!C5</f>
        <v>0.787</v>
      </c>
    </row>
    <row r="4" spans="1:13" ht="27.75" customHeight="1">
      <c r="A4" s="385" t="s">
        <v>4</v>
      </c>
      <c r="B4" s="386"/>
      <c r="C4" s="387"/>
      <c r="D4" s="388" t="str">
        <f>+'Boat  Handicap data'!B16</f>
        <v>Giants</v>
      </c>
      <c r="E4" s="388"/>
      <c r="F4" s="388"/>
      <c r="G4" s="388"/>
      <c r="H4" s="13"/>
      <c r="I4" s="13"/>
      <c r="J4" s="13"/>
      <c r="K4" s="7"/>
      <c r="L4" s="12" t="str">
        <f>+'Boat  Handicap data'!B6</f>
        <v>P16</v>
      </c>
      <c r="M4" s="12">
        <f>+'Boat  Handicap data'!C6</f>
        <v>0.814</v>
      </c>
    </row>
    <row r="5" spans="1:13" ht="27.75" customHeight="1">
      <c r="A5" s="385" t="s">
        <v>0</v>
      </c>
      <c r="B5" s="386"/>
      <c r="C5" s="387"/>
      <c r="D5" s="389" t="str">
        <f>+'Boat  Handicap data'!C16</f>
        <v>H16</v>
      </c>
      <c r="E5" s="390"/>
      <c r="F5" s="391"/>
      <c r="G5" s="133"/>
      <c r="H5" s="14"/>
      <c r="I5" s="7"/>
      <c r="J5" s="7"/>
      <c r="K5" s="7"/>
      <c r="L5" s="12" t="str">
        <f>+'Boat  Handicap data'!B7</f>
        <v>L2000</v>
      </c>
      <c r="M5" s="12">
        <f>+'Boat  Handicap data'!C7</f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392" t="s">
        <v>7</v>
      </c>
      <c r="B7" s="392"/>
      <c r="C7" s="392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392"/>
      <c r="B8" s="392"/>
      <c r="C8" s="392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393"/>
      <c r="B9" s="394"/>
      <c r="C9" s="395"/>
      <c r="D9" s="399" t="s">
        <v>8</v>
      </c>
      <c r="E9" s="400"/>
      <c r="F9" s="400"/>
      <c r="G9" s="400" t="s">
        <v>9</v>
      </c>
      <c r="H9" s="400"/>
      <c r="I9" s="14"/>
      <c r="J9" s="14"/>
      <c r="K9" s="21"/>
      <c r="L9" s="400" t="s">
        <v>10</v>
      </c>
      <c r="M9" s="18"/>
      <c r="N9" s="5"/>
      <c r="O9" s="5"/>
    </row>
    <row r="10" spans="1:16" ht="29.25" customHeight="1">
      <c r="A10" s="396"/>
      <c r="B10" s="397"/>
      <c r="C10" s="398"/>
      <c r="D10" s="22" t="s">
        <v>11</v>
      </c>
      <c r="E10" s="23"/>
      <c r="F10" s="12" t="s">
        <v>12</v>
      </c>
      <c r="G10" s="12" t="s">
        <v>11</v>
      </c>
      <c r="H10" s="12" t="s">
        <v>12</v>
      </c>
      <c r="I10" s="49" t="s">
        <v>13</v>
      </c>
      <c r="J10" s="49" t="s">
        <v>14</v>
      </c>
      <c r="K10" s="49" t="s">
        <v>15</v>
      </c>
      <c r="L10" s="400"/>
      <c r="M10" s="24" t="s">
        <v>16</v>
      </c>
      <c r="N10" s="5"/>
      <c r="O10" s="5"/>
      <c r="P10" s="5"/>
    </row>
    <row r="11" spans="1:16" ht="35.25" customHeight="1">
      <c r="A11" s="401" t="s">
        <v>17</v>
      </c>
      <c r="B11" s="401"/>
      <c r="C11" s="401"/>
      <c r="D11" s="25">
        <f>ROUNDDOWN(K11,0)</f>
        <v>33</v>
      </c>
      <c r="E11" s="26"/>
      <c r="F11" s="27">
        <f>SUM(K11-D11)*60</f>
        <v>41.40000000000029</v>
      </c>
      <c r="G11" s="25">
        <f>ROUNDDOWN(M11,0)</f>
        <v>42</v>
      </c>
      <c r="H11" s="27">
        <f>SUM(M11-G11)*60</f>
        <v>48.48792884371065</v>
      </c>
      <c r="I11" s="14">
        <f>IF($D$5=L3,J11/$M$3)+IF($D$5=L4,J11/$M$4)+IF($D$5=L5,J11/$M$5)</f>
        <v>2568.4879288437105</v>
      </c>
      <c r="J11" s="28">
        <f>SUM(J16:J24)/L11</f>
        <v>2021.4</v>
      </c>
      <c r="K11" s="28">
        <f>SUM(J11/60)</f>
        <v>33.690000000000005</v>
      </c>
      <c r="L11" s="402">
        <f>+A14-G1</f>
        <v>10</v>
      </c>
      <c r="M11" s="29">
        <f>SUM(I11/60)</f>
        <v>42.80813214739518</v>
      </c>
      <c r="N11" s="5"/>
      <c r="O11" s="5"/>
      <c r="P11" s="5"/>
    </row>
    <row r="12" spans="1:16" ht="35.25" customHeight="1">
      <c r="A12" s="401" t="s">
        <v>18</v>
      </c>
      <c r="B12" s="401"/>
      <c r="C12" s="401"/>
      <c r="D12" s="25">
        <f>ROUNDDOWN(K12,0)</f>
        <v>27</v>
      </c>
      <c r="E12" s="26"/>
      <c r="F12" s="27">
        <f>SUM(K12-D12)*60</f>
        <v>15</v>
      </c>
      <c r="G12" s="25">
        <f>ROUNDDOWN(M12,0)</f>
        <v>34</v>
      </c>
      <c r="H12" s="27">
        <f>SUM(M12-G12)*60</f>
        <v>37.509529860228525</v>
      </c>
      <c r="I12" s="14">
        <f>IF($D$5=L3,J12/$M$3)+IF($D$5=L4,J12/$M$4)+IF($D$5=L5,J12/$M$5)</f>
        <v>2077.5095298602287</v>
      </c>
      <c r="J12" s="28">
        <f>MIN(J16:J24)</f>
        <v>1635</v>
      </c>
      <c r="K12" s="28">
        <f>SUM(J12/60)</f>
        <v>27.25</v>
      </c>
      <c r="L12" s="403"/>
      <c r="M12" s="29">
        <f>SUM(I12/60)</f>
        <v>34.62515883100381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COUNTA(A16:A25)</f>
        <v>10</v>
      </c>
      <c r="B14" s="384" t="s">
        <v>19</v>
      </c>
      <c r="C14" s="384"/>
      <c r="D14" s="384"/>
      <c r="E14" s="23"/>
      <c r="F14" s="384" t="s">
        <v>29</v>
      </c>
      <c r="G14" s="384"/>
      <c r="H14" s="384"/>
      <c r="I14" s="23"/>
      <c r="J14" s="23"/>
      <c r="K14" s="23"/>
      <c r="L14" s="384" t="s">
        <v>20</v>
      </c>
      <c r="M14" s="384"/>
    </row>
    <row r="15" spans="1:20" ht="47.25" customHeight="1">
      <c r="A15" s="34" t="s">
        <v>21</v>
      </c>
      <c r="B15" s="34" t="s">
        <v>22</v>
      </c>
      <c r="C15" s="34" t="s">
        <v>23</v>
      </c>
      <c r="D15" s="34" t="s">
        <v>24</v>
      </c>
      <c r="E15" s="23" t="s">
        <v>25</v>
      </c>
      <c r="F15" s="34" t="s">
        <v>22</v>
      </c>
      <c r="G15" s="34" t="s">
        <v>23</v>
      </c>
      <c r="H15" s="34" t="s">
        <v>24</v>
      </c>
      <c r="I15" s="35" t="s">
        <v>25</v>
      </c>
      <c r="J15" s="35" t="s">
        <v>14</v>
      </c>
      <c r="K15" s="35" t="s">
        <v>26</v>
      </c>
      <c r="L15" s="34" t="s">
        <v>23</v>
      </c>
      <c r="M15" s="34" t="s">
        <v>24</v>
      </c>
      <c r="T15" s="36"/>
    </row>
    <row r="16" spans="1:20" ht="27.75" customHeight="1">
      <c r="A16" s="37">
        <v>1</v>
      </c>
      <c r="B16" s="37">
        <v>9</v>
      </c>
      <c r="C16" s="37">
        <v>0</v>
      </c>
      <c r="D16" s="37">
        <v>0</v>
      </c>
      <c r="E16" s="23">
        <f aca="true" t="shared" si="0" ref="E16:E24">SUM(((B16*60)+C16)*60)+D16</f>
        <v>32400</v>
      </c>
      <c r="F16" s="37">
        <v>9</v>
      </c>
      <c r="G16" s="37">
        <v>29</v>
      </c>
      <c r="H16" s="37">
        <v>12</v>
      </c>
      <c r="I16" s="23">
        <f>SUM(((F16*60)+G16)*60)+H16</f>
        <v>34152</v>
      </c>
      <c r="J16" s="23">
        <f>SUM(I16-E16)</f>
        <v>1752</v>
      </c>
      <c r="K16" s="23">
        <f>SUM(J16/60)</f>
        <v>29.2</v>
      </c>
      <c r="L16" s="38">
        <f>ROUNDDOWN(K16,0)</f>
        <v>29</v>
      </c>
      <c r="M16" s="38">
        <f>SUM(K16-L16)*60</f>
        <v>11.999999999999957</v>
      </c>
      <c r="T16" s="36"/>
    </row>
    <row r="17" spans="1:20" ht="27.75" customHeight="1">
      <c r="A17" s="39">
        <v>2</v>
      </c>
      <c r="B17" s="39">
        <f>+F16</f>
        <v>9</v>
      </c>
      <c r="C17" s="39">
        <f aca="true" t="shared" si="1" ref="C17:D24">+G16</f>
        <v>29</v>
      </c>
      <c r="D17" s="39">
        <f t="shared" si="1"/>
        <v>12</v>
      </c>
      <c r="E17" s="23">
        <f t="shared" si="0"/>
        <v>34152</v>
      </c>
      <c r="F17" s="37">
        <v>9</v>
      </c>
      <c r="G17" s="37">
        <v>56</v>
      </c>
      <c r="H17" s="37">
        <v>27</v>
      </c>
      <c r="I17" s="23">
        <f aca="true" t="shared" si="2" ref="I17:I24">SUM(((F17*60)+G17)*60)+H17</f>
        <v>35787</v>
      </c>
      <c r="J17" s="23">
        <f aca="true" t="shared" si="3" ref="J17:J24">SUM(I17-E17)</f>
        <v>1635</v>
      </c>
      <c r="K17" s="23">
        <f aca="true" t="shared" si="4" ref="K17:K25">SUM(J17/60)</f>
        <v>27.25</v>
      </c>
      <c r="L17" s="38">
        <f aca="true" t="shared" si="5" ref="L17:L25">ROUNDDOWN(K17,0)</f>
        <v>27</v>
      </c>
      <c r="M17" s="38">
        <f aca="true" t="shared" si="6" ref="M17:M24">SUM(K17-L17)*60</f>
        <v>15</v>
      </c>
      <c r="T17" s="36"/>
    </row>
    <row r="18" spans="1:20" ht="27.75" customHeight="1">
      <c r="A18" s="39">
        <v>3</v>
      </c>
      <c r="B18" s="39">
        <f aca="true" t="shared" si="7" ref="B18:B24">+F17</f>
        <v>9</v>
      </c>
      <c r="C18" s="39">
        <f t="shared" si="1"/>
        <v>56</v>
      </c>
      <c r="D18" s="39">
        <f t="shared" si="1"/>
        <v>27</v>
      </c>
      <c r="E18" s="23">
        <f t="shared" si="0"/>
        <v>35787</v>
      </c>
      <c r="F18" s="37">
        <v>10</v>
      </c>
      <c r="G18" s="37">
        <v>29</v>
      </c>
      <c r="H18" s="37">
        <v>30</v>
      </c>
      <c r="I18" s="23">
        <f t="shared" si="2"/>
        <v>37770</v>
      </c>
      <c r="J18" s="23">
        <f t="shared" si="3"/>
        <v>1983</v>
      </c>
      <c r="K18" s="23">
        <f t="shared" si="4"/>
        <v>33.05</v>
      </c>
      <c r="L18" s="38">
        <f t="shared" si="5"/>
        <v>33</v>
      </c>
      <c r="M18" s="38">
        <f t="shared" si="6"/>
        <v>2.9999999999998295</v>
      </c>
      <c r="T18" s="36"/>
    </row>
    <row r="19" spans="1:20" ht="27.75" customHeight="1">
      <c r="A19" s="40">
        <v>4</v>
      </c>
      <c r="B19" s="39">
        <f t="shared" si="7"/>
        <v>10</v>
      </c>
      <c r="C19" s="39">
        <f t="shared" si="1"/>
        <v>29</v>
      </c>
      <c r="D19" s="39">
        <f t="shared" si="1"/>
        <v>30</v>
      </c>
      <c r="E19" s="23">
        <f t="shared" si="0"/>
        <v>37770</v>
      </c>
      <c r="F19" s="37">
        <v>11</v>
      </c>
      <c r="G19" s="37">
        <v>2</v>
      </c>
      <c r="H19" s="37">
        <v>19</v>
      </c>
      <c r="I19" s="23">
        <f t="shared" si="2"/>
        <v>39739</v>
      </c>
      <c r="J19" s="23">
        <f t="shared" si="3"/>
        <v>1969</v>
      </c>
      <c r="K19" s="23">
        <f t="shared" si="4"/>
        <v>32.81666666666667</v>
      </c>
      <c r="L19" s="38">
        <f t="shared" si="5"/>
        <v>32</v>
      </c>
      <c r="M19" s="38">
        <f t="shared" si="6"/>
        <v>49.0000000000002</v>
      </c>
      <c r="T19" s="36"/>
    </row>
    <row r="20" spans="1:20" ht="27.75" customHeight="1">
      <c r="A20" s="39">
        <v>5</v>
      </c>
      <c r="B20" s="39">
        <f t="shared" si="7"/>
        <v>11</v>
      </c>
      <c r="C20" s="39">
        <f t="shared" si="1"/>
        <v>2</v>
      </c>
      <c r="D20" s="39">
        <f t="shared" si="1"/>
        <v>19</v>
      </c>
      <c r="E20" s="23">
        <f t="shared" si="0"/>
        <v>39739</v>
      </c>
      <c r="F20" s="37">
        <v>11</v>
      </c>
      <c r="G20" s="37">
        <v>37</v>
      </c>
      <c r="H20" s="37">
        <v>20</v>
      </c>
      <c r="I20" s="23">
        <f t="shared" si="2"/>
        <v>41840</v>
      </c>
      <c r="J20" s="23">
        <f t="shared" si="3"/>
        <v>2101</v>
      </c>
      <c r="K20" s="23">
        <f t="shared" si="4"/>
        <v>35.016666666666666</v>
      </c>
      <c r="L20" s="38">
        <f t="shared" si="5"/>
        <v>35</v>
      </c>
      <c r="M20" s="38">
        <f t="shared" si="6"/>
        <v>0.9999999999999432</v>
      </c>
      <c r="T20" s="36"/>
    </row>
    <row r="21" spans="1:20" ht="27.75" customHeight="1">
      <c r="A21" s="39">
        <v>6</v>
      </c>
      <c r="B21" s="39">
        <f t="shared" si="7"/>
        <v>11</v>
      </c>
      <c r="C21" s="39">
        <f t="shared" si="1"/>
        <v>37</v>
      </c>
      <c r="D21" s="39">
        <f t="shared" si="1"/>
        <v>20</v>
      </c>
      <c r="E21" s="23">
        <f t="shared" si="0"/>
        <v>41840</v>
      </c>
      <c r="F21" s="37">
        <v>12</v>
      </c>
      <c r="G21" s="37">
        <v>15</v>
      </c>
      <c r="H21" s="37">
        <v>18</v>
      </c>
      <c r="I21" s="23">
        <f t="shared" si="2"/>
        <v>44118</v>
      </c>
      <c r="J21" s="23">
        <f t="shared" si="3"/>
        <v>2278</v>
      </c>
      <c r="K21" s="23">
        <f t="shared" si="4"/>
        <v>37.96666666666667</v>
      </c>
      <c r="L21" s="38">
        <f t="shared" si="5"/>
        <v>37</v>
      </c>
      <c r="M21" s="38">
        <f t="shared" si="6"/>
        <v>58.000000000000114</v>
      </c>
      <c r="T21" s="36"/>
    </row>
    <row r="22" spans="1:20" ht="27.75" customHeight="1">
      <c r="A22" s="39">
        <v>7</v>
      </c>
      <c r="B22" s="39">
        <f t="shared" si="7"/>
        <v>12</v>
      </c>
      <c r="C22" s="39">
        <f t="shared" si="1"/>
        <v>15</v>
      </c>
      <c r="D22" s="39">
        <f t="shared" si="1"/>
        <v>18</v>
      </c>
      <c r="E22" s="23">
        <f t="shared" si="0"/>
        <v>44118</v>
      </c>
      <c r="F22" s="37">
        <v>12</v>
      </c>
      <c r="G22" s="37">
        <v>46</v>
      </c>
      <c r="H22" s="37">
        <v>6</v>
      </c>
      <c r="I22" s="23">
        <f t="shared" si="2"/>
        <v>45966</v>
      </c>
      <c r="J22" s="23">
        <f t="shared" si="3"/>
        <v>1848</v>
      </c>
      <c r="K22" s="23">
        <f t="shared" si="4"/>
        <v>30.8</v>
      </c>
      <c r="L22" s="38">
        <f t="shared" si="5"/>
        <v>30</v>
      </c>
      <c r="M22" s="38">
        <f t="shared" si="6"/>
        <v>48.00000000000004</v>
      </c>
      <c r="T22" s="36"/>
    </row>
    <row r="23" spans="1:20" ht="27.75" customHeight="1">
      <c r="A23" s="39">
        <v>8</v>
      </c>
      <c r="B23" s="39">
        <f t="shared" si="7"/>
        <v>12</v>
      </c>
      <c r="C23" s="39">
        <f t="shared" si="1"/>
        <v>46</v>
      </c>
      <c r="D23" s="39">
        <f t="shared" si="1"/>
        <v>6</v>
      </c>
      <c r="E23" s="23">
        <f t="shared" si="0"/>
        <v>45966</v>
      </c>
      <c r="F23" s="37">
        <v>13</v>
      </c>
      <c r="G23" s="37">
        <v>27</v>
      </c>
      <c r="H23" s="37">
        <v>33</v>
      </c>
      <c r="I23" s="23">
        <f t="shared" si="2"/>
        <v>48453</v>
      </c>
      <c r="J23" s="23">
        <f t="shared" si="3"/>
        <v>2487</v>
      </c>
      <c r="K23" s="23">
        <f t="shared" si="4"/>
        <v>41.45</v>
      </c>
      <c r="L23" s="38">
        <f t="shared" si="5"/>
        <v>41</v>
      </c>
      <c r="M23" s="38">
        <f t="shared" si="6"/>
        <v>27.00000000000017</v>
      </c>
      <c r="T23" s="36"/>
    </row>
    <row r="24" spans="1:20" ht="27.75" customHeight="1">
      <c r="A24" s="39">
        <v>9</v>
      </c>
      <c r="B24" s="39">
        <f t="shared" si="7"/>
        <v>13</v>
      </c>
      <c r="C24" s="39">
        <f t="shared" si="1"/>
        <v>27</v>
      </c>
      <c r="D24" s="39">
        <f t="shared" si="1"/>
        <v>33</v>
      </c>
      <c r="E24" s="23">
        <f t="shared" si="0"/>
        <v>48453</v>
      </c>
      <c r="F24" s="37">
        <v>14</v>
      </c>
      <c r="G24" s="37">
        <v>36</v>
      </c>
      <c r="H24" s="37">
        <v>54</v>
      </c>
      <c r="I24" s="23">
        <f t="shared" si="2"/>
        <v>52614</v>
      </c>
      <c r="J24" s="23">
        <f t="shared" si="3"/>
        <v>4161</v>
      </c>
      <c r="K24" s="23">
        <f t="shared" si="4"/>
        <v>69.35</v>
      </c>
      <c r="L24" s="38">
        <f t="shared" si="5"/>
        <v>69</v>
      </c>
      <c r="M24" s="38">
        <f t="shared" si="6"/>
        <v>20.99999999999966</v>
      </c>
      <c r="T24" s="36"/>
    </row>
    <row r="25" spans="1:20" ht="27.75" customHeight="1">
      <c r="A25" s="39">
        <v>10</v>
      </c>
      <c r="B25" s="39">
        <f>+F24</f>
        <v>14</v>
      </c>
      <c r="C25" s="39">
        <f>+G24</f>
        <v>36</v>
      </c>
      <c r="D25" s="39">
        <f>+H24</f>
        <v>54</v>
      </c>
      <c r="E25" s="23">
        <f>SUM(((B25*60)+C25)*60)+D25</f>
        <v>52614</v>
      </c>
      <c r="F25" s="37">
        <v>15</v>
      </c>
      <c r="G25" s="37">
        <v>11</v>
      </c>
      <c r="H25" s="37">
        <v>0</v>
      </c>
      <c r="I25" s="23">
        <f>SUM(((F25*60)+G25)*60)+H25</f>
        <v>54660</v>
      </c>
      <c r="J25" s="23">
        <f>SUM(I25-E25)</f>
        <v>2046</v>
      </c>
      <c r="K25" s="23">
        <f t="shared" si="4"/>
        <v>34.1</v>
      </c>
      <c r="L25" s="38">
        <f t="shared" si="5"/>
        <v>34</v>
      </c>
      <c r="M25" s="38">
        <f>SUM(K25-L25)*60</f>
        <v>6.000000000000085</v>
      </c>
      <c r="T25" s="36"/>
    </row>
  </sheetData>
  <sheetProtection password="CC3D" sheet="1" objects="1" scenarios="1"/>
  <protectedRanges>
    <protectedRange sqref="D4:G5" name="Range1"/>
    <protectedRange sqref="A9:C10" name="Range5_1"/>
    <protectedRange sqref="F16:H25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6.8515625" style="5" hidden="1" customWidth="1"/>
    <col min="10" max="10" width="8.8515625" style="5" hidden="1" customWidth="1"/>
    <col min="11" max="11" width="14.421875" style="5" hidden="1" customWidth="1"/>
    <col min="12" max="12" width="13.00390625" style="5" customWidth="1"/>
    <col min="13" max="13" width="13.421875" style="5" customWidth="1"/>
    <col min="14" max="16384" width="19.8515625" style="5" customWidth="1"/>
  </cols>
  <sheetData>
    <row r="1" spans="1:13" ht="27.75" customHeight="1">
      <c r="A1" s="376" t="str">
        <f>+'Actual Time Session Summary '!A1:A2</f>
        <v>Annual Regatta 2004</v>
      </c>
      <c r="B1" s="377"/>
      <c r="C1" s="378"/>
      <c r="D1" s="6"/>
      <c r="E1" s="1"/>
      <c r="F1" s="382" t="s">
        <v>30</v>
      </c>
      <c r="G1" s="383">
        <v>0</v>
      </c>
      <c r="I1" s="2"/>
      <c r="J1" s="2"/>
      <c r="K1" s="3"/>
      <c r="L1" s="384" t="s">
        <v>0</v>
      </c>
      <c r="M1" s="384"/>
    </row>
    <row r="2" spans="1:13" ht="27" customHeight="1">
      <c r="A2" s="379"/>
      <c r="B2" s="380"/>
      <c r="C2" s="381"/>
      <c r="D2" s="6"/>
      <c r="E2" s="6"/>
      <c r="F2" s="382"/>
      <c r="G2" s="383"/>
      <c r="I2" s="7"/>
      <c r="J2" s="7"/>
      <c r="K2" s="8"/>
      <c r="L2" s="9" t="s">
        <v>1</v>
      </c>
      <c r="M2" s="9" t="s">
        <v>2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tr">
        <f>+'Boat  Handicap data'!B5</f>
        <v>H16</v>
      </c>
      <c r="M3" s="12">
        <f>+'Boat  Handicap data'!C5</f>
        <v>0.787</v>
      </c>
    </row>
    <row r="4" spans="1:13" ht="27.75" customHeight="1">
      <c r="A4" s="385" t="s">
        <v>4</v>
      </c>
      <c r="B4" s="386"/>
      <c r="C4" s="387"/>
      <c r="D4" s="404" t="str">
        <f>+'Boat  Handicap data'!B10</f>
        <v>Green Machine </v>
      </c>
      <c r="E4" s="404"/>
      <c r="F4" s="404"/>
      <c r="G4" s="404"/>
      <c r="H4" s="13"/>
      <c r="I4" s="13"/>
      <c r="J4" s="13"/>
      <c r="K4" s="7"/>
      <c r="L4" s="12" t="str">
        <f>+'Boat  Handicap data'!B6</f>
        <v>P16</v>
      </c>
      <c r="M4" s="12">
        <f>+'Boat  Handicap data'!C6</f>
        <v>0.814</v>
      </c>
    </row>
    <row r="5" spans="1:13" ht="27.75" customHeight="1">
      <c r="A5" s="385" t="s">
        <v>0</v>
      </c>
      <c r="B5" s="386"/>
      <c r="C5" s="387"/>
      <c r="D5" s="405" t="str">
        <f>+'Boat  Handicap data'!C10</f>
        <v>H16</v>
      </c>
      <c r="E5" s="406"/>
      <c r="F5" s="407"/>
      <c r="G5" s="14"/>
      <c r="H5" s="14"/>
      <c r="I5" s="7"/>
      <c r="J5" s="7"/>
      <c r="K5" s="7"/>
      <c r="L5" s="12" t="str">
        <f>+'Boat  Handicap data'!B7</f>
        <v>L2000</v>
      </c>
      <c r="M5" s="12">
        <f>+'Boat  Handicap data'!C7</f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3" ht="32.25" customHeight="1">
      <c r="A7" s="392" t="s">
        <v>7</v>
      </c>
      <c r="B7" s="392"/>
      <c r="C7" s="392"/>
      <c r="D7" s="19"/>
      <c r="E7" s="19"/>
      <c r="F7" s="19"/>
      <c r="G7" s="19"/>
      <c r="H7" s="20"/>
      <c r="I7" s="14"/>
      <c r="J7" s="14"/>
      <c r="K7" s="21"/>
      <c r="L7" s="14"/>
      <c r="M7" s="18"/>
    </row>
    <row r="8" spans="1:13" ht="17.25" customHeight="1">
      <c r="A8" s="392"/>
      <c r="B8" s="392"/>
      <c r="C8" s="392"/>
      <c r="D8" s="20"/>
      <c r="E8" s="16"/>
      <c r="F8" s="16"/>
      <c r="G8" s="14"/>
      <c r="H8" s="14"/>
      <c r="I8" s="14"/>
      <c r="J8" s="14"/>
      <c r="K8" s="21"/>
      <c r="L8" s="14"/>
      <c r="M8" s="18"/>
    </row>
    <row r="9" spans="1:13" ht="27" customHeight="1">
      <c r="A9" s="393"/>
      <c r="B9" s="394"/>
      <c r="C9" s="395"/>
      <c r="D9" s="399" t="s">
        <v>8</v>
      </c>
      <c r="E9" s="400"/>
      <c r="F9" s="400"/>
      <c r="G9" s="400" t="s">
        <v>9</v>
      </c>
      <c r="H9" s="400"/>
      <c r="I9" s="14"/>
      <c r="J9" s="14"/>
      <c r="K9" s="21"/>
      <c r="L9" s="400" t="s">
        <v>10</v>
      </c>
      <c r="M9" s="18"/>
    </row>
    <row r="10" spans="1:13" ht="29.25" customHeight="1">
      <c r="A10" s="396"/>
      <c r="B10" s="397"/>
      <c r="C10" s="398"/>
      <c r="D10" s="22" t="s">
        <v>11</v>
      </c>
      <c r="E10" s="23"/>
      <c r="F10" s="12" t="s">
        <v>12</v>
      </c>
      <c r="G10" s="12" t="s">
        <v>11</v>
      </c>
      <c r="H10" s="12" t="s">
        <v>12</v>
      </c>
      <c r="I10" s="49" t="s">
        <v>13</v>
      </c>
      <c r="J10" s="49" t="s">
        <v>14</v>
      </c>
      <c r="K10" s="49" t="s">
        <v>15</v>
      </c>
      <c r="L10" s="400"/>
      <c r="M10" s="24" t="s">
        <v>16</v>
      </c>
    </row>
    <row r="11" spans="1:13" ht="35.25" customHeight="1">
      <c r="A11" s="401" t="s">
        <v>17</v>
      </c>
      <c r="B11" s="401"/>
      <c r="C11" s="401"/>
      <c r="D11" s="25">
        <f>ROUNDDOWN(K11,0)</f>
        <v>31</v>
      </c>
      <c r="E11" s="26"/>
      <c r="F11" s="27">
        <f>SUM(K11-D11)*60</f>
        <v>12.416666666666742</v>
      </c>
      <c r="G11" s="25">
        <f>ROUNDDOWN(M11,0)</f>
        <v>39</v>
      </c>
      <c r="H11" s="27">
        <f>SUM(M11-G11)*60</f>
        <v>39.182549767047874</v>
      </c>
      <c r="I11" s="14">
        <f>IF($D$5=L3,J11/$M$3)+IF($D$5=L4,J11/$M$4)+IF($D$5=L5,J11/$M$5)</f>
        <v>2379.182549767048</v>
      </c>
      <c r="J11" s="28">
        <f>SUM(J16:J27)/L11</f>
        <v>1872.4166666666667</v>
      </c>
      <c r="K11" s="28">
        <f>SUM(J11/60)</f>
        <v>31.206944444444446</v>
      </c>
      <c r="L11" s="402">
        <f>+A14-G1</f>
        <v>12</v>
      </c>
      <c r="M11" s="29">
        <f>SUM(I11/60)</f>
        <v>39.653042496117465</v>
      </c>
    </row>
    <row r="12" spans="1:13" ht="35.25" customHeight="1">
      <c r="A12" s="401" t="s">
        <v>18</v>
      </c>
      <c r="B12" s="401"/>
      <c r="C12" s="401"/>
      <c r="D12" s="25">
        <f>ROUNDDOWN(K12,0)</f>
        <v>26</v>
      </c>
      <c r="E12" s="26"/>
      <c r="F12" s="27">
        <f>SUM(K12-D12)*60</f>
        <v>6.000000000000085</v>
      </c>
      <c r="G12" s="25">
        <f>ROUNDDOWN(M12,0)</f>
        <v>33</v>
      </c>
      <c r="H12" s="27">
        <f>SUM(M12-G12)*60</f>
        <v>9.834815756035624</v>
      </c>
      <c r="I12" s="14">
        <f>IF($D$5=L3,J12/$M$3)+IF($D$5=L4,J12/$M$4)+IF($D$5=L5,J12/$M$5)</f>
        <v>1989.8348157560356</v>
      </c>
      <c r="J12" s="28">
        <f>MIN(J16:J27)</f>
        <v>1566</v>
      </c>
      <c r="K12" s="28">
        <f>SUM(J12/60)</f>
        <v>26.1</v>
      </c>
      <c r="L12" s="403"/>
      <c r="M12" s="29">
        <f>SUM(I12/60)</f>
        <v>33.16391359593393</v>
      </c>
    </row>
    <row r="13" spans="1:13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51.75" customHeight="1">
      <c r="A14" s="4">
        <f>COUNTA(A16:A27)</f>
        <v>12</v>
      </c>
      <c r="B14" s="384" t="s">
        <v>19</v>
      </c>
      <c r="C14" s="384"/>
      <c r="D14" s="384"/>
      <c r="E14" s="23"/>
      <c r="F14" s="384" t="s">
        <v>29</v>
      </c>
      <c r="G14" s="384"/>
      <c r="H14" s="384"/>
      <c r="I14" s="23"/>
      <c r="J14" s="23"/>
      <c r="K14" s="23"/>
      <c r="L14" s="384" t="s">
        <v>20</v>
      </c>
      <c r="M14" s="384"/>
    </row>
    <row r="15" spans="1:13" ht="47.25" customHeight="1">
      <c r="A15" s="34" t="s">
        <v>21</v>
      </c>
      <c r="B15" s="34" t="s">
        <v>22</v>
      </c>
      <c r="C15" s="34" t="s">
        <v>23</v>
      </c>
      <c r="D15" s="34" t="s">
        <v>24</v>
      </c>
      <c r="E15" s="23" t="s">
        <v>25</v>
      </c>
      <c r="F15" s="34" t="s">
        <v>22</v>
      </c>
      <c r="G15" s="34" t="s">
        <v>23</v>
      </c>
      <c r="H15" s="34" t="s">
        <v>24</v>
      </c>
      <c r="I15" s="35" t="s">
        <v>25</v>
      </c>
      <c r="J15" s="35" t="s">
        <v>14</v>
      </c>
      <c r="K15" s="35" t="s">
        <v>26</v>
      </c>
      <c r="L15" s="34" t="s">
        <v>23</v>
      </c>
      <c r="M15" s="34" t="s">
        <v>24</v>
      </c>
    </row>
    <row r="16" spans="1:13" ht="27.75" customHeight="1">
      <c r="A16" s="37">
        <v>1</v>
      </c>
      <c r="B16" s="37">
        <v>9</v>
      </c>
      <c r="C16" s="37">
        <v>0</v>
      </c>
      <c r="D16" s="37">
        <v>0</v>
      </c>
      <c r="E16" s="23">
        <f aca="true" t="shared" si="0" ref="E16:E24">SUM(((B16*60)+C16)*60)+D16</f>
        <v>32400</v>
      </c>
      <c r="F16" s="37">
        <v>9</v>
      </c>
      <c r="G16" s="37">
        <v>26</v>
      </c>
      <c r="H16" s="37">
        <v>6</v>
      </c>
      <c r="I16" s="23">
        <f>SUM(((F16*60)+G16)*60)+H16</f>
        <v>33966</v>
      </c>
      <c r="J16" s="23">
        <f>SUM(I16-E16)</f>
        <v>1566</v>
      </c>
      <c r="K16" s="23">
        <f>SUM(J16/60)</f>
        <v>26.1</v>
      </c>
      <c r="L16" s="38">
        <f>ROUNDDOWN(K16,0)</f>
        <v>26</v>
      </c>
      <c r="M16" s="38">
        <f>SUM(K16-L16)*60</f>
        <v>6.000000000000085</v>
      </c>
    </row>
    <row r="17" spans="1:13" ht="27.75" customHeight="1">
      <c r="A17" s="39">
        <v>2</v>
      </c>
      <c r="B17" s="39">
        <f>+F16</f>
        <v>9</v>
      </c>
      <c r="C17" s="39">
        <f aca="true" t="shared" si="1" ref="C17:D24">+G16</f>
        <v>26</v>
      </c>
      <c r="D17" s="39">
        <f t="shared" si="1"/>
        <v>6</v>
      </c>
      <c r="E17" s="23">
        <f t="shared" si="0"/>
        <v>33966</v>
      </c>
      <c r="F17" s="37">
        <v>9</v>
      </c>
      <c r="G17" s="37">
        <v>53</v>
      </c>
      <c r="H17" s="37">
        <v>30</v>
      </c>
      <c r="I17" s="23">
        <f aca="true" t="shared" si="2" ref="I17:I24">SUM(((F17*60)+G17)*60)+H17</f>
        <v>35610</v>
      </c>
      <c r="J17" s="23">
        <f aca="true" t="shared" si="3" ref="J17:J24">SUM(I17-E17)</f>
        <v>1644</v>
      </c>
      <c r="K17" s="23">
        <f aca="true" t="shared" si="4" ref="K17:K27">SUM(J17/60)</f>
        <v>27.4</v>
      </c>
      <c r="L17" s="38">
        <f aca="true" t="shared" si="5" ref="L17:L27">ROUNDDOWN(K17,0)</f>
        <v>27</v>
      </c>
      <c r="M17" s="38">
        <f aca="true" t="shared" si="6" ref="M17:M24">SUM(K17-L17)*60</f>
        <v>23.999999999999915</v>
      </c>
    </row>
    <row r="18" spans="1:13" ht="27.75" customHeight="1">
      <c r="A18" s="39">
        <v>3</v>
      </c>
      <c r="B18" s="39">
        <f aca="true" t="shared" si="7" ref="B18:B24">+F17</f>
        <v>9</v>
      </c>
      <c r="C18" s="39">
        <f t="shared" si="1"/>
        <v>53</v>
      </c>
      <c r="D18" s="39">
        <f t="shared" si="1"/>
        <v>30</v>
      </c>
      <c r="E18" s="23">
        <f t="shared" si="0"/>
        <v>35610</v>
      </c>
      <c r="F18" s="37">
        <v>10</v>
      </c>
      <c r="G18" s="37">
        <v>26</v>
      </c>
      <c r="H18" s="37">
        <v>17</v>
      </c>
      <c r="I18" s="23">
        <f t="shared" si="2"/>
        <v>37577</v>
      </c>
      <c r="J18" s="23">
        <f t="shared" si="3"/>
        <v>1967</v>
      </c>
      <c r="K18" s="23">
        <f t="shared" si="4"/>
        <v>32.78333333333333</v>
      </c>
      <c r="L18" s="38">
        <f t="shared" si="5"/>
        <v>32</v>
      </c>
      <c r="M18" s="38">
        <f t="shared" si="6"/>
        <v>46.999999999999886</v>
      </c>
    </row>
    <row r="19" spans="1:13" ht="27.75" customHeight="1">
      <c r="A19" s="40">
        <v>4</v>
      </c>
      <c r="B19" s="39">
        <f t="shared" si="7"/>
        <v>10</v>
      </c>
      <c r="C19" s="39">
        <f t="shared" si="1"/>
        <v>26</v>
      </c>
      <c r="D19" s="39">
        <f t="shared" si="1"/>
        <v>17</v>
      </c>
      <c r="E19" s="23">
        <f t="shared" si="0"/>
        <v>37577</v>
      </c>
      <c r="F19" s="37">
        <v>10</v>
      </c>
      <c r="G19" s="37">
        <v>56</v>
      </c>
      <c r="H19" s="37">
        <v>54</v>
      </c>
      <c r="I19" s="23">
        <f t="shared" si="2"/>
        <v>39414</v>
      </c>
      <c r="J19" s="23">
        <f t="shared" si="3"/>
        <v>1837</v>
      </c>
      <c r="K19" s="23">
        <f t="shared" si="4"/>
        <v>30.616666666666667</v>
      </c>
      <c r="L19" s="38">
        <f t="shared" si="5"/>
        <v>30</v>
      </c>
      <c r="M19" s="38">
        <f t="shared" si="6"/>
        <v>37.00000000000003</v>
      </c>
    </row>
    <row r="20" spans="1:13" ht="27.75" customHeight="1">
      <c r="A20" s="39">
        <v>5</v>
      </c>
      <c r="B20" s="39">
        <f t="shared" si="7"/>
        <v>10</v>
      </c>
      <c r="C20" s="39">
        <f t="shared" si="1"/>
        <v>56</v>
      </c>
      <c r="D20" s="39">
        <f t="shared" si="1"/>
        <v>54</v>
      </c>
      <c r="E20" s="23">
        <f t="shared" si="0"/>
        <v>39414</v>
      </c>
      <c r="F20" s="37">
        <v>11</v>
      </c>
      <c r="G20" s="37">
        <v>27</v>
      </c>
      <c r="H20" s="37">
        <v>24</v>
      </c>
      <c r="I20" s="23">
        <f t="shared" si="2"/>
        <v>41244</v>
      </c>
      <c r="J20" s="23">
        <f t="shared" si="3"/>
        <v>1830</v>
      </c>
      <c r="K20" s="23">
        <f t="shared" si="4"/>
        <v>30.5</v>
      </c>
      <c r="L20" s="38">
        <f t="shared" si="5"/>
        <v>30</v>
      </c>
      <c r="M20" s="38">
        <f t="shared" si="6"/>
        <v>30</v>
      </c>
    </row>
    <row r="21" spans="1:13" ht="27.75" customHeight="1">
      <c r="A21" s="39">
        <v>6</v>
      </c>
      <c r="B21" s="39">
        <f t="shared" si="7"/>
        <v>11</v>
      </c>
      <c r="C21" s="39">
        <f t="shared" si="1"/>
        <v>27</v>
      </c>
      <c r="D21" s="39">
        <f t="shared" si="1"/>
        <v>24</v>
      </c>
      <c r="E21" s="23">
        <f t="shared" si="0"/>
        <v>41244</v>
      </c>
      <c r="F21" s="37">
        <v>12</v>
      </c>
      <c r="G21" s="37">
        <v>1</v>
      </c>
      <c r="H21" s="37">
        <v>24</v>
      </c>
      <c r="I21" s="23">
        <f t="shared" si="2"/>
        <v>43284</v>
      </c>
      <c r="J21" s="23">
        <f t="shared" si="3"/>
        <v>2040</v>
      </c>
      <c r="K21" s="23">
        <f t="shared" si="4"/>
        <v>34</v>
      </c>
      <c r="L21" s="38">
        <f t="shared" si="5"/>
        <v>34</v>
      </c>
      <c r="M21" s="38">
        <f t="shared" si="6"/>
        <v>0</v>
      </c>
    </row>
    <row r="22" spans="1:13" ht="27.75" customHeight="1">
      <c r="A22" s="39">
        <v>7</v>
      </c>
      <c r="B22" s="39">
        <f t="shared" si="7"/>
        <v>12</v>
      </c>
      <c r="C22" s="39">
        <f t="shared" si="1"/>
        <v>1</v>
      </c>
      <c r="D22" s="39">
        <f t="shared" si="1"/>
        <v>24</v>
      </c>
      <c r="E22" s="23">
        <f t="shared" si="0"/>
        <v>43284</v>
      </c>
      <c r="F22" s="37">
        <v>12</v>
      </c>
      <c r="G22" s="37">
        <v>33</v>
      </c>
      <c r="H22" s="37">
        <v>15</v>
      </c>
      <c r="I22" s="23">
        <f t="shared" si="2"/>
        <v>45195</v>
      </c>
      <c r="J22" s="23">
        <f t="shared" si="3"/>
        <v>1911</v>
      </c>
      <c r="K22" s="23">
        <f t="shared" si="4"/>
        <v>31.85</v>
      </c>
      <c r="L22" s="38">
        <f t="shared" si="5"/>
        <v>31</v>
      </c>
      <c r="M22" s="38">
        <f t="shared" si="6"/>
        <v>51.000000000000085</v>
      </c>
    </row>
    <row r="23" spans="1:13" ht="27.75" customHeight="1">
      <c r="A23" s="39">
        <v>8</v>
      </c>
      <c r="B23" s="39">
        <f t="shared" si="7"/>
        <v>12</v>
      </c>
      <c r="C23" s="39">
        <f t="shared" si="1"/>
        <v>33</v>
      </c>
      <c r="D23" s="39">
        <f t="shared" si="1"/>
        <v>15</v>
      </c>
      <c r="E23" s="23">
        <f t="shared" si="0"/>
        <v>45195</v>
      </c>
      <c r="F23" s="37">
        <v>13</v>
      </c>
      <c r="G23" s="37">
        <v>6</v>
      </c>
      <c r="H23" s="37">
        <v>57</v>
      </c>
      <c r="I23" s="23">
        <f t="shared" si="2"/>
        <v>47217</v>
      </c>
      <c r="J23" s="23">
        <f t="shared" si="3"/>
        <v>2022</v>
      </c>
      <c r="K23" s="23">
        <f t="shared" si="4"/>
        <v>33.7</v>
      </c>
      <c r="L23" s="38">
        <f t="shared" si="5"/>
        <v>33</v>
      </c>
      <c r="M23" s="38">
        <f t="shared" si="6"/>
        <v>42.00000000000017</v>
      </c>
    </row>
    <row r="24" spans="1:13" ht="27.75" customHeight="1">
      <c r="A24" s="39">
        <v>9</v>
      </c>
      <c r="B24" s="39">
        <f t="shared" si="7"/>
        <v>13</v>
      </c>
      <c r="C24" s="39">
        <f t="shared" si="1"/>
        <v>6</v>
      </c>
      <c r="D24" s="39">
        <f t="shared" si="1"/>
        <v>57</v>
      </c>
      <c r="E24" s="23">
        <f t="shared" si="0"/>
        <v>47217</v>
      </c>
      <c r="F24" s="37">
        <v>13</v>
      </c>
      <c r="G24" s="37">
        <v>39</v>
      </c>
      <c r="H24" s="37">
        <v>27</v>
      </c>
      <c r="I24" s="23">
        <f t="shared" si="2"/>
        <v>49167</v>
      </c>
      <c r="J24" s="23">
        <f t="shared" si="3"/>
        <v>1950</v>
      </c>
      <c r="K24" s="23">
        <f t="shared" si="4"/>
        <v>32.5</v>
      </c>
      <c r="L24" s="38">
        <f t="shared" si="5"/>
        <v>32</v>
      </c>
      <c r="M24" s="38">
        <f t="shared" si="6"/>
        <v>30</v>
      </c>
    </row>
    <row r="25" spans="1:13" ht="27.75" customHeight="1">
      <c r="A25" s="39">
        <v>10</v>
      </c>
      <c r="B25" s="39">
        <f aca="true" t="shared" si="8" ref="B25:D27">+F24</f>
        <v>13</v>
      </c>
      <c r="C25" s="39">
        <f t="shared" si="8"/>
        <v>39</v>
      </c>
      <c r="D25" s="39">
        <f t="shared" si="8"/>
        <v>27</v>
      </c>
      <c r="E25" s="23">
        <f>SUM(((B25*60)+C25)*60)+D25</f>
        <v>49167</v>
      </c>
      <c r="F25" s="37">
        <v>14</v>
      </c>
      <c r="G25" s="37">
        <v>9</v>
      </c>
      <c r="H25" s="37">
        <v>56</v>
      </c>
      <c r="I25" s="23">
        <f>SUM(((F25*60)+G25)*60)+H25</f>
        <v>50996</v>
      </c>
      <c r="J25" s="23">
        <f>SUM(I25-E25)</f>
        <v>1829</v>
      </c>
      <c r="K25" s="23">
        <f t="shared" si="4"/>
        <v>30.483333333333334</v>
      </c>
      <c r="L25" s="38">
        <f t="shared" si="5"/>
        <v>30</v>
      </c>
      <c r="M25" s="38">
        <f>SUM(K25-L25)*60</f>
        <v>29.000000000000057</v>
      </c>
    </row>
    <row r="26" spans="1:13" s="166" customFormat="1" ht="27.75" customHeight="1">
      <c r="A26" s="161">
        <v>11</v>
      </c>
      <c r="B26" s="39">
        <f t="shared" si="8"/>
        <v>14</v>
      </c>
      <c r="C26" s="39">
        <f t="shared" si="8"/>
        <v>9</v>
      </c>
      <c r="D26" s="39">
        <f t="shared" si="8"/>
        <v>56</v>
      </c>
      <c r="E26" s="162">
        <f>SUM(((B26*60)+C26)*60)+D26</f>
        <v>50996</v>
      </c>
      <c r="F26" s="163">
        <v>14</v>
      </c>
      <c r="G26" s="163">
        <v>41</v>
      </c>
      <c r="H26" s="163">
        <v>29</v>
      </c>
      <c r="I26" s="162">
        <f>SUM(((F26*60)+G26)*60)+H26</f>
        <v>52889</v>
      </c>
      <c r="J26" s="162">
        <f>SUM(I26-E26)</f>
        <v>1893</v>
      </c>
      <c r="K26" s="162">
        <f t="shared" si="4"/>
        <v>31.55</v>
      </c>
      <c r="L26" s="164">
        <f t="shared" si="5"/>
        <v>31</v>
      </c>
      <c r="M26" s="164">
        <f>SUM(K26-L26)*60</f>
        <v>33.00000000000004</v>
      </c>
    </row>
    <row r="27" spans="1:13" s="166" customFormat="1" ht="27.75" customHeight="1">
      <c r="A27" s="161">
        <v>12</v>
      </c>
      <c r="B27" s="39">
        <f t="shared" si="8"/>
        <v>14</v>
      </c>
      <c r="C27" s="39">
        <f t="shared" si="8"/>
        <v>41</v>
      </c>
      <c r="D27" s="39">
        <f t="shared" si="8"/>
        <v>29</v>
      </c>
      <c r="E27" s="162">
        <f>SUM(((B27*60)+C27)*60)+D27</f>
        <v>52889</v>
      </c>
      <c r="F27" s="163">
        <v>15</v>
      </c>
      <c r="G27" s="163">
        <v>14</v>
      </c>
      <c r="H27" s="163">
        <v>29</v>
      </c>
      <c r="I27" s="162">
        <f>SUM(((F27*60)+G27)*60)+H27</f>
        <v>54869</v>
      </c>
      <c r="J27" s="162">
        <f>SUM(I27-E27)</f>
        <v>1980</v>
      </c>
      <c r="K27" s="162">
        <f t="shared" si="4"/>
        <v>33</v>
      </c>
      <c r="L27" s="164">
        <f t="shared" si="5"/>
        <v>33</v>
      </c>
      <c r="M27" s="164">
        <f>SUM(K27-L27)*60</f>
        <v>0</v>
      </c>
    </row>
  </sheetData>
  <sheetProtection password="CC3D" sheet="1" objects="1" scenarios="1"/>
  <protectedRanges>
    <protectedRange sqref="A9:C10" name="Range5"/>
    <protectedRange sqref="F16:H27" name="Range4"/>
    <protectedRange sqref="B16:D16" name="Range3"/>
    <protectedRange sqref="D4:G5" name="Range1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F1:F2"/>
    <mergeCell ref="G1:G2"/>
    <mergeCell ref="A1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7.00390625" style="5" hidden="1" customWidth="1"/>
    <col min="10" max="10" width="9.28125" style="5" hidden="1" customWidth="1"/>
    <col min="11" max="11" width="11.421875" style="5" hidden="1" customWidth="1"/>
    <col min="12" max="12" width="13.00390625" style="5" customWidth="1"/>
    <col min="13" max="13" width="13.421875" style="5" customWidth="1"/>
    <col min="14" max="16384" width="19.8515625" style="5" customWidth="1"/>
  </cols>
  <sheetData>
    <row r="1" spans="1:13" ht="27.75" customHeight="1">
      <c r="A1" s="376" t="str">
        <f>+'Actual Time Session Summary '!A1:A2</f>
        <v>Annual Regatta 2004</v>
      </c>
      <c r="B1" s="377"/>
      <c r="C1" s="378"/>
      <c r="D1" s="6"/>
      <c r="E1" s="1"/>
      <c r="F1" s="382" t="s">
        <v>30</v>
      </c>
      <c r="G1" s="383">
        <v>0</v>
      </c>
      <c r="I1" s="2"/>
      <c r="J1" s="2"/>
      <c r="K1" s="3"/>
      <c r="L1" s="384" t="s">
        <v>0</v>
      </c>
      <c r="M1" s="384"/>
    </row>
    <row r="2" spans="1:13" ht="27" customHeight="1">
      <c r="A2" s="379"/>
      <c r="B2" s="380"/>
      <c r="C2" s="381"/>
      <c r="D2" s="6"/>
      <c r="E2" s="6"/>
      <c r="F2" s="382"/>
      <c r="G2" s="383"/>
      <c r="I2" s="7"/>
      <c r="J2" s="7"/>
      <c r="K2" s="8"/>
      <c r="L2" s="9" t="s">
        <v>1</v>
      </c>
      <c r="M2" s="9" t="s">
        <v>2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tr">
        <f>+'Boat  Handicap data'!B5</f>
        <v>H16</v>
      </c>
      <c r="M3" s="12">
        <f>+'Boat  Handicap data'!C5</f>
        <v>0.787</v>
      </c>
    </row>
    <row r="4" spans="1:13" ht="27.75" customHeight="1">
      <c r="A4" s="385" t="s">
        <v>4</v>
      </c>
      <c r="B4" s="386"/>
      <c r="C4" s="387"/>
      <c r="D4" s="404" t="str">
        <f>+'Boat  Handicap data'!B21</f>
        <v>Interlopers</v>
      </c>
      <c r="E4" s="404"/>
      <c r="F4" s="404"/>
      <c r="G4" s="404"/>
      <c r="H4" s="13"/>
      <c r="I4" s="13"/>
      <c r="J4" s="13"/>
      <c r="K4" s="7"/>
      <c r="L4" s="12" t="str">
        <f>+'Boat  Handicap data'!B6</f>
        <v>P16</v>
      </c>
      <c r="M4" s="12">
        <f>+'Boat  Handicap data'!C6</f>
        <v>0.814</v>
      </c>
    </row>
    <row r="5" spans="1:13" ht="27.75" customHeight="1">
      <c r="A5" s="385" t="s">
        <v>0</v>
      </c>
      <c r="B5" s="386"/>
      <c r="C5" s="387"/>
      <c r="D5" s="405" t="str">
        <f>+'Boat  Handicap data'!C21</f>
        <v>H16</v>
      </c>
      <c r="E5" s="406"/>
      <c r="F5" s="407"/>
      <c r="G5" s="14"/>
      <c r="H5" s="14"/>
      <c r="I5" s="7"/>
      <c r="J5" s="7"/>
      <c r="K5" s="7"/>
      <c r="L5" s="12" t="str">
        <f>+'Boat  Handicap data'!B7</f>
        <v>L2000</v>
      </c>
      <c r="M5" s="12">
        <f>+'Boat  Handicap data'!C7</f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3" ht="32.25" customHeight="1">
      <c r="A7" s="392" t="s">
        <v>7</v>
      </c>
      <c r="B7" s="392"/>
      <c r="C7" s="392"/>
      <c r="D7" s="19"/>
      <c r="E7" s="19"/>
      <c r="F7" s="19"/>
      <c r="G7" s="19"/>
      <c r="H7" s="20"/>
      <c r="I7" s="14"/>
      <c r="J7" s="14"/>
      <c r="K7" s="21"/>
      <c r="L7" s="14"/>
      <c r="M7" s="18"/>
    </row>
    <row r="8" spans="1:13" ht="17.25" customHeight="1">
      <c r="A8" s="392"/>
      <c r="B8" s="392"/>
      <c r="C8" s="392"/>
      <c r="D8" s="20"/>
      <c r="E8" s="16"/>
      <c r="F8" s="16"/>
      <c r="G8" s="14"/>
      <c r="H8" s="14"/>
      <c r="I8" s="14"/>
      <c r="J8" s="14"/>
      <c r="K8" s="21"/>
      <c r="L8" s="14"/>
      <c r="M8" s="18"/>
    </row>
    <row r="9" spans="1:13" ht="27" customHeight="1">
      <c r="A9" s="393"/>
      <c r="B9" s="394"/>
      <c r="C9" s="395"/>
      <c r="D9" s="399" t="s">
        <v>8</v>
      </c>
      <c r="E9" s="400"/>
      <c r="F9" s="400"/>
      <c r="G9" s="400" t="s">
        <v>9</v>
      </c>
      <c r="H9" s="400"/>
      <c r="I9" s="14"/>
      <c r="J9" s="14"/>
      <c r="K9" s="21"/>
      <c r="L9" s="400" t="s">
        <v>10</v>
      </c>
      <c r="M9" s="18"/>
    </row>
    <row r="10" spans="1:13" ht="29.25" customHeight="1">
      <c r="A10" s="396"/>
      <c r="B10" s="397"/>
      <c r="C10" s="398"/>
      <c r="D10" s="22" t="s">
        <v>11</v>
      </c>
      <c r="E10" s="23"/>
      <c r="F10" s="12" t="s">
        <v>12</v>
      </c>
      <c r="G10" s="12" t="s">
        <v>11</v>
      </c>
      <c r="H10" s="12" t="s">
        <v>12</v>
      </c>
      <c r="I10" s="49" t="s">
        <v>13</v>
      </c>
      <c r="J10" s="49" t="s">
        <v>14</v>
      </c>
      <c r="K10" s="49" t="s">
        <v>15</v>
      </c>
      <c r="L10" s="400"/>
      <c r="M10" s="24" t="s">
        <v>16</v>
      </c>
    </row>
    <row r="11" spans="1:13" ht="35.25" customHeight="1">
      <c r="A11" s="401" t="s">
        <v>17</v>
      </c>
      <c r="B11" s="401"/>
      <c r="C11" s="401"/>
      <c r="D11" s="25">
        <f>ROUNDDOWN(K11,0)</f>
        <v>46</v>
      </c>
      <c r="E11" s="26"/>
      <c r="F11" s="27">
        <f>SUM(K11-D11)*60</f>
        <v>46.6249999999998</v>
      </c>
      <c r="G11" s="25">
        <f>ROUNDDOWN(M11,0)</f>
        <v>59</v>
      </c>
      <c r="H11" s="27">
        <f>SUM(M11-G11)*60</f>
        <v>26.232528589580255</v>
      </c>
      <c r="I11" s="14">
        <f>IF($D$5=L3,J11/$M$3)+IF($D$5=L4,J11/$M$4)+IF($D$5=L5,J11/$M$5)</f>
        <v>3566.2325285895804</v>
      </c>
      <c r="J11" s="28">
        <f>SUM(J16:J23)/L11</f>
        <v>2806.625</v>
      </c>
      <c r="K11" s="28">
        <f>SUM(J11/60)</f>
        <v>46.77708333333333</v>
      </c>
      <c r="L11" s="402">
        <f>+A14-G1</f>
        <v>8</v>
      </c>
      <c r="M11" s="29">
        <f>SUM(I11/60)</f>
        <v>59.43720880982634</v>
      </c>
    </row>
    <row r="12" spans="1:13" ht="35.25" customHeight="1">
      <c r="A12" s="401" t="s">
        <v>18</v>
      </c>
      <c r="B12" s="401"/>
      <c r="C12" s="401"/>
      <c r="D12" s="25">
        <f>ROUNDDOWN(K12,0)</f>
        <v>28</v>
      </c>
      <c r="E12" s="26"/>
      <c r="F12" s="27">
        <f>SUM(K12-D12)*60</f>
        <v>42.9999999999999</v>
      </c>
      <c r="G12" s="25">
        <f>ROUNDDOWN(M12,0)</f>
        <v>36</v>
      </c>
      <c r="H12" s="27">
        <f>SUM(M12-G12)*60</f>
        <v>29.32655654383737</v>
      </c>
      <c r="I12" s="14">
        <f>IF($D$5=L3,J12/$M$3)+IF($D$5=L4,J12/$M$4)+IF($D$5=L5,J12/$M$5)</f>
        <v>2189.3265565438373</v>
      </c>
      <c r="J12" s="28">
        <f>MIN(J16:J23)</f>
        <v>1723</v>
      </c>
      <c r="K12" s="28">
        <f>SUM(J12/60)</f>
        <v>28.716666666666665</v>
      </c>
      <c r="L12" s="403"/>
      <c r="M12" s="29">
        <f>SUM(I12/60)</f>
        <v>36.48877594239729</v>
      </c>
    </row>
    <row r="13" spans="1:13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51.75" customHeight="1">
      <c r="A14" s="4">
        <f>COUNTA(A16:A23)</f>
        <v>8</v>
      </c>
      <c r="B14" s="384" t="s">
        <v>19</v>
      </c>
      <c r="C14" s="384"/>
      <c r="D14" s="384"/>
      <c r="E14" s="23"/>
      <c r="F14" s="384" t="s">
        <v>29</v>
      </c>
      <c r="G14" s="384"/>
      <c r="H14" s="384"/>
      <c r="I14" s="23"/>
      <c r="J14" s="23"/>
      <c r="K14" s="23"/>
      <c r="L14" s="384" t="s">
        <v>20</v>
      </c>
      <c r="M14" s="384"/>
    </row>
    <row r="15" spans="1:13" ht="47.25" customHeight="1">
      <c r="A15" s="34" t="s">
        <v>21</v>
      </c>
      <c r="B15" s="34" t="s">
        <v>22</v>
      </c>
      <c r="C15" s="34" t="s">
        <v>23</v>
      </c>
      <c r="D15" s="34" t="s">
        <v>24</v>
      </c>
      <c r="E15" s="23" t="s">
        <v>25</v>
      </c>
      <c r="F15" s="34" t="s">
        <v>22</v>
      </c>
      <c r="G15" s="34" t="s">
        <v>23</v>
      </c>
      <c r="H15" s="34" t="s">
        <v>24</v>
      </c>
      <c r="I15" s="35" t="s">
        <v>25</v>
      </c>
      <c r="J15" s="35" t="s">
        <v>14</v>
      </c>
      <c r="K15" s="35" t="s">
        <v>26</v>
      </c>
      <c r="L15" s="34" t="s">
        <v>23</v>
      </c>
      <c r="M15" s="34" t="s">
        <v>24</v>
      </c>
    </row>
    <row r="16" spans="1:13" ht="27.75" customHeight="1">
      <c r="A16" s="37">
        <v>1</v>
      </c>
      <c r="B16" s="37">
        <v>9</v>
      </c>
      <c r="C16" s="37">
        <v>0</v>
      </c>
      <c r="D16" s="37">
        <v>0</v>
      </c>
      <c r="E16" s="23">
        <f aca="true" t="shared" si="0" ref="E16:E23">SUM(((B16*60)+C16)*60)+D16</f>
        <v>32400</v>
      </c>
      <c r="F16" s="37">
        <v>9</v>
      </c>
      <c r="G16" s="37">
        <v>30</v>
      </c>
      <c r="H16" s="37">
        <v>50</v>
      </c>
      <c r="I16" s="23">
        <f>SUM(((F16*60)+G16)*60)+H16</f>
        <v>34250</v>
      </c>
      <c r="J16" s="23">
        <f>SUM(I16-E16)</f>
        <v>1850</v>
      </c>
      <c r="K16" s="23">
        <f>SUM(J16/60)</f>
        <v>30.833333333333332</v>
      </c>
      <c r="L16" s="38">
        <f>ROUNDDOWN(K16,0)</f>
        <v>30</v>
      </c>
      <c r="M16" s="38">
        <f>SUM(K16-L16)*60</f>
        <v>49.99999999999993</v>
      </c>
    </row>
    <row r="17" spans="1:13" ht="27.75" customHeight="1">
      <c r="A17" s="39">
        <v>2</v>
      </c>
      <c r="B17" s="39">
        <f>+F16</f>
        <v>9</v>
      </c>
      <c r="C17" s="39">
        <f aca="true" t="shared" si="1" ref="C17:D23">+G16</f>
        <v>30</v>
      </c>
      <c r="D17" s="39">
        <f t="shared" si="1"/>
        <v>50</v>
      </c>
      <c r="E17" s="23">
        <f t="shared" si="0"/>
        <v>34250</v>
      </c>
      <c r="F17" s="37">
        <v>9</v>
      </c>
      <c r="G17" s="37">
        <v>59</v>
      </c>
      <c r="H17" s="37">
        <v>33</v>
      </c>
      <c r="I17" s="23">
        <f aca="true" t="shared" si="2" ref="I17:I23">SUM(((F17*60)+G17)*60)+H17</f>
        <v>35973</v>
      </c>
      <c r="J17" s="23">
        <f aca="true" t="shared" si="3" ref="J17:J23">SUM(I17-E17)</f>
        <v>1723</v>
      </c>
      <c r="K17" s="23">
        <f aca="true" t="shared" si="4" ref="K17:K23">SUM(J17/60)</f>
        <v>28.716666666666665</v>
      </c>
      <c r="L17" s="38">
        <f aca="true" t="shared" si="5" ref="L17:L23">ROUNDDOWN(K17,0)</f>
        <v>28</v>
      </c>
      <c r="M17" s="38">
        <f aca="true" t="shared" si="6" ref="M17:M23">SUM(K17-L17)*60</f>
        <v>42.9999999999999</v>
      </c>
    </row>
    <row r="18" spans="1:13" ht="27.75" customHeight="1">
      <c r="A18" s="39">
        <v>3</v>
      </c>
      <c r="B18" s="39">
        <f aca="true" t="shared" si="7" ref="B18:B23">+F17</f>
        <v>9</v>
      </c>
      <c r="C18" s="39">
        <f t="shared" si="1"/>
        <v>59</v>
      </c>
      <c r="D18" s="39">
        <f t="shared" si="1"/>
        <v>33</v>
      </c>
      <c r="E18" s="23">
        <f t="shared" si="0"/>
        <v>35973</v>
      </c>
      <c r="F18" s="37">
        <v>10</v>
      </c>
      <c r="G18" s="37">
        <v>34</v>
      </c>
      <c r="H18" s="37">
        <v>19</v>
      </c>
      <c r="I18" s="23">
        <f t="shared" si="2"/>
        <v>38059</v>
      </c>
      <c r="J18" s="23">
        <f t="shared" si="3"/>
        <v>2086</v>
      </c>
      <c r="K18" s="23">
        <f t="shared" si="4"/>
        <v>34.766666666666666</v>
      </c>
      <c r="L18" s="38">
        <f t="shared" si="5"/>
        <v>34</v>
      </c>
      <c r="M18" s="38">
        <f t="shared" si="6"/>
        <v>45.99999999999994</v>
      </c>
    </row>
    <row r="19" spans="1:13" ht="27.75" customHeight="1">
      <c r="A19" s="40">
        <v>4</v>
      </c>
      <c r="B19" s="39">
        <f t="shared" si="7"/>
        <v>10</v>
      </c>
      <c r="C19" s="39">
        <f t="shared" si="1"/>
        <v>34</v>
      </c>
      <c r="D19" s="39">
        <f t="shared" si="1"/>
        <v>19</v>
      </c>
      <c r="E19" s="23">
        <f t="shared" si="0"/>
        <v>38059</v>
      </c>
      <c r="F19" s="37">
        <v>11</v>
      </c>
      <c r="G19" s="37">
        <v>11</v>
      </c>
      <c r="H19" s="37">
        <v>52</v>
      </c>
      <c r="I19" s="23">
        <f t="shared" si="2"/>
        <v>40312</v>
      </c>
      <c r="J19" s="23">
        <f t="shared" si="3"/>
        <v>2253</v>
      </c>
      <c r="K19" s="23">
        <f t="shared" si="4"/>
        <v>37.55</v>
      </c>
      <c r="L19" s="38">
        <f t="shared" si="5"/>
        <v>37</v>
      </c>
      <c r="M19" s="38">
        <f t="shared" si="6"/>
        <v>32.99999999999983</v>
      </c>
    </row>
    <row r="20" spans="1:13" ht="27.75" customHeight="1">
      <c r="A20" s="39">
        <v>5</v>
      </c>
      <c r="B20" s="39">
        <f t="shared" si="7"/>
        <v>11</v>
      </c>
      <c r="C20" s="39">
        <f t="shared" si="1"/>
        <v>11</v>
      </c>
      <c r="D20" s="39">
        <f t="shared" si="1"/>
        <v>52</v>
      </c>
      <c r="E20" s="23">
        <f t="shared" si="0"/>
        <v>40312</v>
      </c>
      <c r="F20" s="37">
        <v>11</v>
      </c>
      <c r="G20" s="37">
        <v>48</v>
      </c>
      <c r="H20" s="37">
        <v>5</v>
      </c>
      <c r="I20" s="23">
        <f t="shared" si="2"/>
        <v>42485</v>
      </c>
      <c r="J20" s="23">
        <f t="shared" si="3"/>
        <v>2173</v>
      </c>
      <c r="K20" s="23">
        <f t="shared" si="4"/>
        <v>36.21666666666667</v>
      </c>
      <c r="L20" s="38">
        <f t="shared" si="5"/>
        <v>36</v>
      </c>
      <c r="M20" s="38">
        <f t="shared" si="6"/>
        <v>13.000000000000114</v>
      </c>
    </row>
    <row r="21" spans="1:13" ht="27.75" customHeight="1">
      <c r="A21" s="39">
        <v>6</v>
      </c>
      <c r="B21" s="39">
        <f t="shared" si="7"/>
        <v>11</v>
      </c>
      <c r="C21" s="39">
        <f t="shared" si="1"/>
        <v>48</v>
      </c>
      <c r="D21" s="39">
        <f t="shared" si="1"/>
        <v>5</v>
      </c>
      <c r="E21" s="23">
        <f t="shared" si="0"/>
        <v>42485</v>
      </c>
      <c r="F21" s="37">
        <v>12</v>
      </c>
      <c r="G21" s="37">
        <v>29</v>
      </c>
      <c r="H21" s="37">
        <v>29</v>
      </c>
      <c r="I21" s="23">
        <f t="shared" si="2"/>
        <v>44969</v>
      </c>
      <c r="J21" s="23">
        <f t="shared" si="3"/>
        <v>2484</v>
      </c>
      <c r="K21" s="23">
        <f t="shared" si="4"/>
        <v>41.4</v>
      </c>
      <c r="L21" s="38">
        <f t="shared" si="5"/>
        <v>41</v>
      </c>
      <c r="M21" s="38">
        <f t="shared" si="6"/>
        <v>23.999999999999915</v>
      </c>
    </row>
    <row r="22" spans="1:13" ht="27.75" customHeight="1">
      <c r="A22" s="39">
        <v>7</v>
      </c>
      <c r="B22" s="39">
        <f t="shared" si="7"/>
        <v>12</v>
      </c>
      <c r="C22" s="39">
        <f t="shared" si="1"/>
        <v>29</v>
      </c>
      <c r="D22" s="39">
        <f t="shared" si="1"/>
        <v>29</v>
      </c>
      <c r="E22" s="23">
        <f t="shared" si="0"/>
        <v>44969</v>
      </c>
      <c r="F22" s="37">
        <v>14</v>
      </c>
      <c r="G22" s="37">
        <v>26</v>
      </c>
      <c r="H22" s="37">
        <v>47</v>
      </c>
      <c r="I22" s="23">
        <f t="shared" si="2"/>
        <v>52007</v>
      </c>
      <c r="J22" s="23">
        <f t="shared" si="3"/>
        <v>7038</v>
      </c>
      <c r="K22" s="23">
        <f t="shared" si="4"/>
        <v>117.3</v>
      </c>
      <c r="L22" s="38">
        <f t="shared" si="5"/>
        <v>117</v>
      </c>
      <c r="M22" s="38">
        <f t="shared" si="6"/>
        <v>17.99999999999983</v>
      </c>
    </row>
    <row r="23" spans="1:13" ht="27.75" customHeight="1">
      <c r="A23" s="39">
        <v>8</v>
      </c>
      <c r="B23" s="39">
        <f t="shared" si="7"/>
        <v>14</v>
      </c>
      <c r="C23" s="39">
        <f t="shared" si="1"/>
        <v>26</v>
      </c>
      <c r="D23" s="39">
        <f t="shared" si="1"/>
        <v>47</v>
      </c>
      <c r="E23" s="23">
        <f t="shared" si="0"/>
        <v>52007</v>
      </c>
      <c r="F23" s="37">
        <v>15</v>
      </c>
      <c r="G23" s="37">
        <v>14</v>
      </c>
      <c r="H23" s="37">
        <v>13</v>
      </c>
      <c r="I23" s="23">
        <f t="shared" si="2"/>
        <v>54853</v>
      </c>
      <c r="J23" s="23">
        <f t="shared" si="3"/>
        <v>2846</v>
      </c>
      <c r="K23" s="23">
        <f t="shared" si="4"/>
        <v>47.43333333333333</v>
      </c>
      <c r="L23" s="38">
        <f t="shared" si="5"/>
        <v>47</v>
      </c>
      <c r="M23" s="38">
        <f t="shared" si="6"/>
        <v>25.9999999999998</v>
      </c>
    </row>
  </sheetData>
  <sheetProtection password="CC3D" sheet="1" objects="1" scenarios="1"/>
  <protectedRanges>
    <protectedRange sqref="A9:C10" name="Range5"/>
    <protectedRange sqref="F16:H23" name="Range4"/>
    <protectedRange sqref="B16:D16" name="Range3"/>
    <protectedRange sqref="D4:G5" name="Range1"/>
  </protectedRanges>
  <mergeCells count="19">
    <mergeCell ref="B14:D14"/>
    <mergeCell ref="F14:H14"/>
    <mergeCell ref="L14:M14"/>
    <mergeCell ref="L9:L10"/>
    <mergeCell ref="A11:C11"/>
    <mergeCell ref="L11:L12"/>
    <mergeCell ref="A12:C12"/>
    <mergeCell ref="A7:C8"/>
    <mergeCell ref="A9:C10"/>
    <mergeCell ref="D9:F9"/>
    <mergeCell ref="G9:H9"/>
    <mergeCell ref="A4:C4"/>
    <mergeCell ref="D4:G4"/>
    <mergeCell ref="A5:C5"/>
    <mergeCell ref="D5:F5"/>
    <mergeCell ref="A1:C2"/>
    <mergeCell ref="F1:F2"/>
    <mergeCell ref="G1:G2"/>
    <mergeCell ref="L1:M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5"/>
  <sheetViews>
    <sheetView zoomScale="75" zoomScaleNormal="75"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6.8515625" style="5" hidden="1" customWidth="1"/>
    <col min="10" max="10" width="8.140625" style="5" hidden="1" customWidth="1"/>
    <col min="11" max="11" width="9.710937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392" t="str">
        <f>+'Actual Time Session Summary '!A1:A2</f>
        <v>Annual Regatta 2004</v>
      </c>
      <c r="B1" s="392"/>
      <c r="C1" s="392"/>
      <c r="D1" s="20"/>
      <c r="F1" s="382" t="s">
        <v>30</v>
      </c>
      <c r="G1" s="383">
        <v>0</v>
      </c>
      <c r="H1" s="1"/>
      <c r="I1" s="2"/>
      <c r="J1" s="2"/>
      <c r="K1" s="3"/>
      <c r="L1" s="384" t="s">
        <v>0</v>
      </c>
      <c r="M1" s="384"/>
    </row>
    <row r="2" spans="1:13" ht="27" customHeight="1">
      <c r="A2" s="392"/>
      <c r="B2" s="392"/>
      <c r="C2" s="392"/>
      <c r="D2" s="20"/>
      <c r="F2" s="382"/>
      <c r="G2" s="383"/>
      <c r="H2" s="6"/>
      <c r="I2" s="7"/>
      <c r="J2" s="7"/>
      <c r="K2" s="8"/>
      <c r="L2" s="9" t="s">
        <v>1</v>
      </c>
      <c r="M2" s="9" t="s">
        <v>2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tr">
        <f>+'Boat  Handicap data'!B5</f>
        <v>H16</v>
      </c>
      <c r="M3" s="12">
        <f>+'Boat  Handicap data'!C5</f>
        <v>0.787</v>
      </c>
    </row>
    <row r="4" spans="1:13" ht="27.75" customHeight="1">
      <c r="A4" s="385" t="s">
        <v>4</v>
      </c>
      <c r="B4" s="386"/>
      <c r="C4" s="387"/>
      <c r="D4" s="388" t="str">
        <f>+'Boat  Handicap data'!B24</f>
        <v>Midgets</v>
      </c>
      <c r="E4" s="388"/>
      <c r="F4" s="388"/>
      <c r="G4" s="388"/>
      <c r="H4" s="13"/>
      <c r="I4" s="13"/>
      <c r="J4" s="13"/>
      <c r="K4" s="7"/>
      <c r="L4" s="12" t="str">
        <f>+'Boat  Handicap data'!B6</f>
        <v>P16</v>
      </c>
      <c r="M4" s="12">
        <f>+'Boat  Handicap data'!C6</f>
        <v>0.814</v>
      </c>
    </row>
    <row r="5" spans="1:13" ht="27.75" customHeight="1">
      <c r="A5" s="385" t="s">
        <v>0</v>
      </c>
      <c r="B5" s="386"/>
      <c r="C5" s="387"/>
      <c r="D5" s="389" t="str">
        <f>+'Boat  Handicap data'!C24</f>
        <v>H16</v>
      </c>
      <c r="E5" s="390"/>
      <c r="F5" s="391"/>
      <c r="G5" s="133"/>
      <c r="H5" s="14"/>
      <c r="I5" s="7"/>
      <c r="J5" s="7"/>
      <c r="K5" s="7"/>
      <c r="L5" s="12" t="str">
        <f>+'Boat  Handicap data'!B7</f>
        <v>L2000</v>
      </c>
      <c r="M5" s="12">
        <f>+'Boat  Handicap data'!C7</f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392" t="s">
        <v>7</v>
      </c>
      <c r="B7" s="392"/>
      <c r="C7" s="392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392"/>
      <c r="B8" s="392"/>
      <c r="C8" s="392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393"/>
      <c r="B9" s="394"/>
      <c r="C9" s="395"/>
      <c r="D9" s="399" t="s">
        <v>8</v>
      </c>
      <c r="E9" s="400"/>
      <c r="F9" s="400"/>
      <c r="G9" s="400" t="s">
        <v>9</v>
      </c>
      <c r="H9" s="400"/>
      <c r="I9" s="14"/>
      <c r="J9" s="14"/>
      <c r="K9" s="21"/>
      <c r="L9" s="400" t="s">
        <v>10</v>
      </c>
      <c r="M9" s="18"/>
      <c r="N9" s="5"/>
      <c r="O9" s="5"/>
    </row>
    <row r="10" spans="1:16" ht="29.25" customHeight="1">
      <c r="A10" s="396"/>
      <c r="B10" s="397"/>
      <c r="C10" s="398"/>
      <c r="D10" s="22" t="s">
        <v>11</v>
      </c>
      <c r="E10" s="23"/>
      <c r="F10" s="12" t="s">
        <v>12</v>
      </c>
      <c r="G10" s="12" t="s">
        <v>11</v>
      </c>
      <c r="H10" s="12" t="s">
        <v>12</v>
      </c>
      <c r="I10" s="49" t="s">
        <v>13</v>
      </c>
      <c r="J10" s="49" t="s">
        <v>14</v>
      </c>
      <c r="K10" s="49" t="s">
        <v>15</v>
      </c>
      <c r="L10" s="400"/>
      <c r="M10" s="24" t="s">
        <v>16</v>
      </c>
      <c r="N10" s="5"/>
      <c r="O10" s="5"/>
      <c r="P10" s="5"/>
    </row>
    <row r="11" spans="1:16" ht="35.25" customHeight="1">
      <c r="A11" s="401" t="s">
        <v>17</v>
      </c>
      <c r="B11" s="401"/>
      <c r="C11" s="401"/>
      <c r="D11" s="25">
        <f>ROUNDDOWN(K11,0)</f>
        <v>37</v>
      </c>
      <c r="E11" s="26"/>
      <c r="F11" s="27">
        <f>SUM(K11-D11)*60</f>
        <v>47.89999999999992</v>
      </c>
      <c r="G11" s="25">
        <f>ROUNDDOWN(M11,0)</f>
        <v>48</v>
      </c>
      <c r="H11" s="27">
        <f>SUM(M11-G11)*60</f>
        <v>1.7026683608642657</v>
      </c>
      <c r="I11" s="14">
        <f>IF($D$5=L3,J11/$M$3)+IF($D$5=L4,J11/$M$4)+IF($D$5=L5,J11/$M$5)</f>
        <v>2881.702668360864</v>
      </c>
      <c r="J11" s="28">
        <f>SUM(J16:J25)/L11</f>
        <v>2267.9</v>
      </c>
      <c r="K11" s="28">
        <f>SUM(J11/60)</f>
        <v>37.79833333333333</v>
      </c>
      <c r="L11" s="402">
        <f>+A14-G1</f>
        <v>10</v>
      </c>
      <c r="M11" s="29">
        <f>SUM(I11/60)</f>
        <v>48.028377806014404</v>
      </c>
      <c r="N11" s="5"/>
      <c r="O11" s="5"/>
      <c r="P11" s="5"/>
    </row>
    <row r="12" spans="1:16" ht="35.25" customHeight="1">
      <c r="A12" s="401" t="s">
        <v>18</v>
      </c>
      <c r="B12" s="401"/>
      <c r="C12" s="401"/>
      <c r="D12" s="25">
        <f>ROUNDDOWN(K12,0)</f>
        <v>33</v>
      </c>
      <c r="E12" s="26"/>
      <c r="F12" s="27">
        <f>SUM(K12-D12)*60</f>
        <v>32.99999999999983</v>
      </c>
      <c r="G12" s="25">
        <f>ROUNDDOWN(M12,0)</f>
        <v>42</v>
      </c>
      <c r="H12" s="27">
        <f>SUM(M12-G12)*60</f>
        <v>37.81448538754731</v>
      </c>
      <c r="I12" s="14">
        <f>IF($D$5=L3,J12/$M$3)+IF($D$5=L4,J12/$M$4)+IF($D$5=L5,J12/$M$5)</f>
        <v>2557.8144853875474</v>
      </c>
      <c r="J12" s="28">
        <f>MIN(J16:J25)</f>
        <v>2013</v>
      </c>
      <c r="K12" s="28">
        <f>SUM(J12/60)</f>
        <v>33.55</v>
      </c>
      <c r="L12" s="403"/>
      <c r="M12" s="29">
        <f>SUM(I12/60)</f>
        <v>42.63024142312579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COUNTA(A16:A25)</f>
        <v>10</v>
      </c>
      <c r="B14" s="384" t="s">
        <v>19</v>
      </c>
      <c r="C14" s="384"/>
      <c r="D14" s="384"/>
      <c r="E14" s="23"/>
      <c r="F14" s="384" t="s">
        <v>29</v>
      </c>
      <c r="G14" s="384"/>
      <c r="H14" s="384"/>
      <c r="I14" s="23"/>
      <c r="J14" s="23"/>
      <c r="K14" s="23"/>
      <c r="L14" s="384" t="s">
        <v>20</v>
      </c>
      <c r="M14" s="384"/>
    </row>
    <row r="15" spans="1:20" ht="47.25" customHeight="1">
      <c r="A15" s="34" t="s">
        <v>21</v>
      </c>
      <c r="B15" s="34" t="s">
        <v>22</v>
      </c>
      <c r="C15" s="34" t="s">
        <v>23</v>
      </c>
      <c r="D15" s="34" t="s">
        <v>24</v>
      </c>
      <c r="E15" s="23" t="s">
        <v>25</v>
      </c>
      <c r="F15" s="34" t="s">
        <v>22</v>
      </c>
      <c r="G15" s="34" t="s">
        <v>23</v>
      </c>
      <c r="H15" s="34" t="s">
        <v>24</v>
      </c>
      <c r="I15" s="35" t="s">
        <v>25</v>
      </c>
      <c r="J15" s="35" t="s">
        <v>14</v>
      </c>
      <c r="K15" s="35" t="s">
        <v>26</v>
      </c>
      <c r="L15" s="34" t="s">
        <v>23</v>
      </c>
      <c r="M15" s="34" t="s">
        <v>24</v>
      </c>
      <c r="T15" s="36"/>
    </row>
    <row r="16" spans="1:20" ht="27.75" customHeight="1">
      <c r="A16" s="37">
        <v>1</v>
      </c>
      <c r="B16" s="37">
        <v>9</v>
      </c>
      <c r="C16" s="37">
        <v>0</v>
      </c>
      <c r="D16" s="37">
        <v>0</v>
      </c>
      <c r="E16" s="23">
        <f aca="true" t="shared" si="0" ref="E16:E24">SUM(((B16*60)+C16)*60)+D16</f>
        <v>32400</v>
      </c>
      <c r="F16" s="37">
        <v>9</v>
      </c>
      <c r="G16" s="37">
        <v>40</v>
      </c>
      <c r="H16" s="37">
        <v>46</v>
      </c>
      <c r="I16" s="23">
        <f>SUM(((F16*60)+G16)*60)+H16</f>
        <v>34846</v>
      </c>
      <c r="J16" s="23">
        <f>SUM(I16-E16)</f>
        <v>2446</v>
      </c>
      <c r="K16" s="23">
        <f>SUM(J16/60)</f>
        <v>40.766666666666666</v>
      </c>
      <c r="L16" s="38">
        <f>ROUNDDOWN(K16,0)</f>
        <v>40</v>
      </c>
      <c r="M16" s="38">
        <f>SUM(K16-L16)*60</f>
        <v>45.99999999999994</v>
      </c>
      <c r="T16" s="36"/>
    </row>
    <row r="17" spans="1:20" ht="27.75" customHeight="1">
      <c r="A17" s="39">
        <v>2</v>
      </c>
      <c r="B17" s="39">
        <f>+F16</f>
        <v>9</v>
      </c>
      <c r="C17" s="39">
        <f aca="true" t="shared" si="1" ref="C17:D24">+G16</f>
        <v>40</v>
      </c>
      <c r="D17" s="39">
        <f t="shared" si="1"/>
        <v>46</v>
      </c>
      <c r="E17" s="23">
        <f t="shared" si="0"/>
        <v>34846</v>
      </c>
      <c r="F17" s="37">
        <v>10</v>
      </c>
      <c r="G17" s="37">
        <v>15</v>
      </c>
      <c r="H17" s="37">
        <v>6</v>
      </c>
      <c r="I17" s="23">
        <f aca="true" t="shared" si="2" ref="I17:I24">SUM(((F17*60)+G17)*60)+H17</f>
        <v>36906</v>
      </c>
      <c r="J17" s="23">
        <f aca="true" t="shared" si="3" ref="J17:J24">SUM(I17-E17)</f>
        <v>2060</v>
      </c>
      <c r="K17" s="23">
        <f aca="true" t="shared" si="4" ref="K17:K25">SUM(J17/60)</f>
        <v>34.333333333333336</v>
      </c>
      <c r="L17" s="38">
        <f aca="true" t="shared" si="5" ref="L17:L25">ROUNDDOWN(K17,0)</f>
        <v>34</v>
      </c>
      <c r="M17" s="38">
        <f aca="true" t="shared" si="6" ref="M17:M24">SUM(K17-L17)*60</f>
        <v>20.000000000000142</v>
      </c>
      <c r="T17" s="36"/>
    </row>
    <row r="18" spans="1:20" ht="27.75" customHeight="1">
      <c r="A18" s="39">
        <v>3</v>
      </c>
      <c r="B18" s="39">
        <f aca="true" t="shared" si="7" ref="B18:B24">+F17</f>
        <v>10</v>
      </c>
      <c r="C18" s="39">
        <f t="shared" si="1"/>
        <v>15</v>
      </c>
      <c r="D18" s="39">
        <f t="shared" si="1"/>
        <v>6</v>
      </c>
      <c r="E18" s="23">
        <f t="shared" si="0"/>
        <v>36906</v>
      </c>
      <c r="F18" s="37">
        <v>10</v>
      </c>
      <c r="G18" s="37">
        <v>56</v>
      </c>
      <c r="H18" s="37">
        <v>33</v>
      </c>
      <c r="I18" s="23">
        <f t="shared" si="2"/>
        <v>39393</v>
      </c>
      <c r="J18" s="23">
        <f t="shared" si="3"/>
        <v>2487</v>
      </c>
      <c r="K18" s="23">
        <f t="shared" si="4"/>
        <v>41.45</v>
      </c>
      <c r="L18" s="38">
        <f t="shared" si="5"/>
        <v>41</v>
      </c>
      <c r="M18" s="38">
        <f t="shared" si="6"/>
        <v>27.00000000000017</v>
      </c>
      <c r="T18" s="36"/>
    </row>
    <row r="19" spans="1:20" ht="27.75" customHeight="1">
      <c r="A19" s="40">
        <v>4</v>
      </c>
      <c r="B19" s="39">
        <f t="shared" si="7"/>
        <v>10</v>
      </c>
      <c r="C19" s="39">
        <f t="shared" si="1"/>
        <v>56</v>
      </c>
      <c r="D19" s="39">
        <f t="shared" si="1"/>
        <v>33</v>
      </c>
      <c r="E19" s="23">
        <f t="shared" si="0"/>
        <v>39393</v>
      </c>
      <c r="F19" s="37">
        <v>11</v>
      </c>
      <c r="G19" s="37">
        <v>30</v>
      </c>
      <c r="H19" s="37">
        <v>9</v>
      </c>
      <c r="I19" s="23">
        <f t="shared" si="2"/>
        <v>41409</v>
      </c>
      <c r="J19" s="23">
        <f t="shared" si="3"/>
        <v>2016</v>
      </c>
      <c r="K19" s="23">
        <f t="shared" si="4"/>
        <v>33.6</v>
      </c>
      <c r="L19" s="38">
        <f t="shared" si="5"/>
        <v>33</v>
      </c>
      <c r="M19" s="38">
        <f t="shared" si="6"/>
        <v>36.000000000000085</v>
      </c>
      <c r="T19" s="36"/>
    </row>
    <row r="20" spans="1:20" ht="27.75" customHeight="1">
      <c r="A20" s="39">
        <v>5</v>
      </c>
      <c r="B20" s="39">
        <f t="shared" si="7"/>
        <v>11</v>
      </c>
      <c r="C20" s="39">
        <f t="shared" si="1"/>
        <v>30</v>
      </c>
      <c r="D20" s="39">
        <f t="shared" si="1"/>
        <v>9</v>
      </c>
      <c r="E20" s="23">
        <f t="shared" si="0"/>
        <v>41409</v>
      </c>
      <c r="F20" s="37">
        <v>12</v>
      </c>
      <c r="G20" s="37">
        <v>3</v>
      </c>
      <c r="H20" s="37">
        <v>42</v>
      </c>
      <c r="I20" s="23">
        <f t="shared" si="2"/>
        <v>43422</v>
      </c>
      <c r="J20" s="23">
        <f t="shared" si="3"/>
        <v>2013</v>
      </c>
      <c r="K20" s="23">
        <f t="shared" si="4"/>
        <v>33.55</v>
      </c>
      <c r="L20" s="38">
        <f t="shared" si="5"/>
        <v>33</v>
      </c>
      <c r="M20" s="38">
        <f t="shared" si="6"/>
        <v>32.99999999999983</v>
      </c>
      <c r="T20" s="36"/>
    </row>
    <row r="21" spans="1:20" ht="27.75" customHeight="1">
      <c r="A21" s="39">
        <v>6</v>
      </c>
      <c r="B21" s="39">
        <f t="shared" si="7"/>
        <v>12</v>
      </c>
      <c r="C21" s="39">
        <f t="shared" si="1"/>
        <v>3</v>
      </c>
      <c r="D21" s="39">
        <f t="shared" si="1"/>
        <v>42</v>
      </c>
      <c r="E21" s="23">
        <f t="shared" si="0"/>
        <v>43422</v>
      </c>
      <c r="F21" s="37">
        <v>12</v>
      </c>
      <c r="G21" s="37">
        <v>41</v>
      </c>
      <c r="H21" s="37">
        <v>13</v>
      </c>
      <c r="I21" s="23">
        <f t="shared" si="2"/>
        <v>45673</v>
      </c>
      <c r="J21" s="23">
        <f t="shared" si="3"/>
        <v>2251</v>
      </c>
      <c r="K21" s="23">
        <f t="shared" si="4"/>
        <v>37.516666666666666</v>
      </c>
      <c r="L21" s="38">
        <f t="shared" si="5"/>
        <v>37</v>
      </c>
      <c r="M21" s="38">
        <f t="shared" si="6"/>
        <v>30.999999999999943</v>
      </c>
      <c r="T21" s="36"/>
    </row>
    <row r="22" spans="1:20" ht="27.75" customHeight="1">
      <c r="A22" s="39">
        <v>7</v>
      </c>
      <c r="B22" s="39">
        <f t="shared" si="7"/>
        <v>12</v>
      </c>
      <c r="C22" s="39">
        <f t="shared" si="1"/>
        <v>41</v>
      </c>
      <c r="D22" s="39">
        <f t="shared" si="1"/>
        <v>13</v>
      </c>
      <c r="E22" s="23">
        <f t="shared" si="0"/>
        <v>45673</v>
      </c>
      <c r="F22" s="37">
        <v>13</v>
      </c>
      <c r="G22" s="37">
        <v>15</v>
      </c>
      <c r="H22" s="37">
        <v>50</v>
      </c>
      <c r="I22" s="23">
        <f t="shared" si="2"/>
        <v>47750</v>
      </c>
      <c r="J22" s="23">
        <f t="shared" si="3"/>
        <v>2077</v>
      </c>
      <c r="K22" s="23">
        <f t="shared" si="4"/>
        <v>34.61666666666667</v>
      </c>
      <c r="L22" s="38">
        <f t="shared" si="5"/>
        <v>34</v>
      </c>
      <c r="M22" s="38">
        <f t="shared" si="6"/>
        <v>37.00000000000003</v>
      </c>
      <c r="T22" s="36"/>
    </row>
    <row r="23" spans="1:20" ht="27.75" customHeight="1">
      <c r="A23" s="39">
        <v>8</v>
      </c>
      <c r="B23" s="39">
        <f t="shared" si="7"/>
        <v>13</v>
      </c>
      <c r="C23" s="39">
        <f t="shared" si="1"/>
        <v>15</v>
      </c>
      <c r="D23" s="39">
        <f t="shared" si="1"/>
        <v>50</v>
      </c>
      <c r="E23" s="23">
        <f t="shared" si="0"/>
        <v>47750</v>
      </c>
      <c r="F23" s="37">
        <v>13</v>
      </c>
      <c r="G23" s="37">
        <v>58</v>
      </c>
      <c r="H23" s="37">
        <v>3</v>
      </c>
      <c r="I23" s="23">
        <f t="shared" si="2"/>
        <v>50283</v>
      </c>
      <c r="J23" s="23">
        <f t="shared" si="3"/>
        <v>2533</v>
      </c>
      <c r="K23" s="23">
        <f t="shared" si="4"/>
        <v>42.21666666666667</v>
      </c>
      <c r="L23" s="38">
        <f t="shared" si="5"/>
        <v>42</v>
      </c>
      <c r="M23" s="38">
        <f t="shared" si="6"/>
        <v>13.000000000000114</v>
      </c>
      <c r="T23" s="36"/>
    </row>
    <row r="24" spans="1:20" ht="27.75" customHeight="1">
      <c r="A24" s="39">
        <v>9</v>
      </c>
      <c r="B24" s="39">
        <f t="shared" si="7"/>
        <v>13</v>
      </c>
      <c r="C24" s="39">
        <f t="shared" si="1"/>
        <v>58</v>
      </c>
      <c r="D24" s="39">
        <f t="shared" si="1"/>
        <v>3</v>
      </c>
      <c r="E24" s="23">
        <f t="shared" si="0"/>
        <v>50283</v>
      </c>
      <c r="F24" s="37">
        <v>14</v>
      </c>
      <c r="G24" s="37">
        <v>37</v>
      </c>
      <c r="H24" s="37">
        <v>39</v>
      </c>
      <c r="I24" s="23">
        <f t="shared" si="2"/>
        <v>52659</v>
      </c>
      <c r="J24" s="23">
        <f t="shared" si="3"/>
        <v>2376</v>
      </c>
      <c r="K24" s="23">
        <f t="shared" si="4"/>
        <v>39.6</v>
      </c>
      <c r="L24" s="38">
        <f t="shared" si="5"/>
        <v>39</v>
      </c>
      <c r="M24" s="38">
        <f t="shared" si="6"/>
        <v>36.000000000000085</v>
      </c>
      <c r="T24" s="36"/>
    </row>
    <row r="25" spans="1:20" s="166" customFormat="1" ht="27.75" customHeight="1">
      <c r="A25" s="161">
        <v>10</v>
      </c>
      <c r="B25" s="161">
        <f>+F24</f>
        <v>14</v>
      </c>
      <c r="C25" s="161">
        <f>+G24</f>
        <v>37</v>
      </c>
      <c r="D25" s="161">
        <f>+H24</f>
        <v>39</v>
      </c>
      <c r="E25" s="162">
        <f>SUM(((B25*60)+C25)*60)+D25</f>
        <v>52659</v>
      </c>
      <c r="F25" s="163">
        <v>15</v>
      </c>
      <c r="G25" s="163">
        <v>17</v>
      </c>
      <c r="H25" s="163">
        <v>59</v>
      </c>
      <c r="I25" s="162">
        <f>SUM(((F25*60)+G25)*60)+H25</f>
        <v>55079</v>
      </c>
      <c r="J25" s="162">
        <f>SUM(I25-E25)</f>
        <v>2420</v>
      </c>
      <c r="K25" s="162">
        <f t="shared" si="4"/>
        <v>40.333333333333336</v>
      </c>
      <c r="L25" s="164">
        <f t="shared" si="5"/>
        <v>40</v>
      </c>
      <c r="M25" s="164">
        <f>SUM(K25-L25)*60</f>
        <v>20.000000000000142</v>
      </c>
      <c r="N25" s="165"/>
      <c r="O25" s="165"/>
      <c r="P25" s="165"/>
      <c r="Q25" s="165"/>
      <c r="R25" s="165"/>
      <c r="T25" s="167"/>
    </row>
  </sheetData>
  <sheetProtection password="CC3D" sheet="1" objects="1" scenarios="1"/>
  <protectedRanges>
    <protectedRange sqref="D4:G5" name="Range1"/>
    <protectedRange sqref="A9:C10" name="Range5_1"/>
    <protectedRange sqref="F16:H25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2"/>
  <sheetViews>
    <sheetView zoomScale="75" zoomScaleNormal="75"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5.140625" style="5" hidden="1" customWidth="1"/>
    <col min="10" max="10" width="7.57421875" style="5" hidden="1" customWidth="1"/>
    <col min="11" max="11" width="12.00390625" style="5" hidden="1" customWidth="1"/>
    <col min="12" max="12" width="13.00390625" style="5" customWidth="1"/>
    <col min="13" max="13" width="13.421875" style="5" customWidth="1"/>
    <col min="14" max="16384" width="19.8515625" style="5" customWidth="1"/>
  </cols>
  <sheetData>
    <row r="1" spans="1:13" ht="27.75" customHeight="1">
      <c r="A1" s="376" t="str">
        <f>+'Actual Time Session Summary '!A1:A2</f>
        <v>Annual Regatta 2004</v>
      </c>
      <c r="B1" s="377"/>
      <c r="C1" s="378"/>
      <c r="D1" s="6"/>
      <c r="E1" s="1"/>
      <c r="F1" s="382" t="s">
        <v>30</v>
      </c>
      <c r="G1" s="383">
        <v>0</v>
      </c>
      <c r="I1" s="2"/>
      <c r="J1" s="2"/>
      <c r="K1" s="3"/>
      <c r="L1" s="384" t="s">
        <v>0</v>
      </c>
      <c r="M1" s="384"/>
    </row>
    <row r="2" spans="1:13" ht="27" customHeight="1">
      <c r="A2" s="379"/>
      <c r="B2" s="380"/>
      <c r="C2" s="381"/>
      <c r="D2" s="6"/>
      <c r="E2" s="6"/>
      <c r="F2" s="382"/>
      <c r="G2" s="383"/>
      <c r="I2" s="7"/>
      <c r="J2" s="7"/>
      <c r="K2" s="8"/>
      <c r="L2" s="9" t="s">
        <v>1</v>
      </c>
      <c r="M2" s="9" t="s">
        <v>2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tr">
        <f>+'Boat  Handicap data'!B5</f>
        <v>H16</v>
      </c>
      <c r="M3" s="12">
        <f>+'Boat  Handicap data'!C5</f>
        <v>0.787</v>
      </c>
    </row>
    <row r="4" spans="1:13" ht="27.75" customHeight="1">
      <c r="A4" s="385" t="s">
        <v>4</v>
      </c>
      <c r="B4" s="386"/>
      <c r="C4" s="387"/>
      <c r="D4" s="388" t="str">
        <f>+'Boat  Handicap data'!B23</f>
        <v>Monokini</v>
      </c>
      <c r="E4" s="388"/>
      <c r="F4" s="388"/>
      <c r="G4" s="388"/>
      <c r="H4" s="13"/>
      <c r="I4" s="13"/>
      <c r="J4" s="13"/>
      <c r="K4" s="7"/>
      <c r="L4" s="12" t="str">
        <f>+'Boat  Handicap data'!B6</f>
        <v>P16</v>
      </c>
      <c r="M4" s="12">
        <f>+'Boat  Handicap data'!C6</f>
        <v>0.814</v>
      </c>
    </row>
    <row r="5" spans="1:13" ht="27.75" customHeight="1">
      <c r="A5" s="385" t="s">
        <v>0</v>
      </c>
      <c r="B5" s="386"/>
      <c r="C5" s="387"/>
      <c r="D5" s="389" t="str">
        <f>+'Boat  Handicap data'!C23</f>
        <v>L2000</v>
      </c>
      <c r="E5" s="390"/>
      <c r="F5" s="391"/>
      <c r="G5" s="133"/>
      <c r="H5" s="14"/>
      <c r="I5" s="7"/>
      <c r="J5" s="7"/>
      <c r="K5" s="7"/>
      <c r="L5" s="12" t="str">
        <f>+'Boat  Handicap data'!B7</f>
        <v>L2000</v>
      </c>
      <c r="M5" s="12">
        <f>+'Boat  Handicap data'!C7</f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3" ht="32.25" customHeight="1">
      <c r="A7" s="392" t="s">
        <v>7</v>
      </c>
      <c r="B7" s="392"/>
      <c r="C7" s="392"/>
      <c r="D7" s="19"/>
      <c r="E7" s="19"/>
      <c r="F7" s="19"/>
      <c r="G7" s="19"/>
      <c r="H7" s="20"/>
      <c r="I7" s="14"/>
      <c r="J7" s="14"/>
      <c r="K7" s="21"/>
      <c r="L7" s="14"/>
      <c r="M7" s="18"/>
    </row>
    <row r="8" spans="1:13" ht="17.25" customHeight="1">
      <c r="A8" s="392"/>
      <c r="B8" s="392"/>
      <c r="C8" s="392"/>
      <c r="D8" s="20"/>
      <c r="E8" s="16"/>
      <c r="F8" s="16"/>
      <c r="G8" s="14"/>
      <c r="H8" s="14"/>
      <c r="I8" s="14"/>
      <c r="J8" s="14"/>
      <c r="K8" s="21"/>
      <c r="L8" s="14"/>
      <c r="M8" s="18"/>
    </row>
    <row r="9" spans="1:13" ht="27" customHeight="1">
      <c r="A9" s="393"/>
      <c r="B9" s="394"/>
      <c r="C9" s="395"/>
      <c r="D9" s="399" t="s">
        <v>8</v>
      </c>
      <c r="E9" s="400"/>
      <c r="F9" s="400"/>
      <c r="G9" s="400" t="s">
        <v>9</v>
      </c>
      <c r="H9" s="400"/>
      <c r="I9" s="14"/>
      <c r="J9" s="14"/>
      <c r="K9" s="21"/>
      <c r="L9" s="400" t="s">
        <v>10</v>
      </c>
      <c r="M9" s="18"/>
    </row>
    <row r="10" spans="1:13" ht="29.25" customHeight="1">
      <c r="A10" s="396"/>
      <c r="B10" s="397"/>
      <c r="C10" s="398"/>
      <c r="D10" s="22" t="s">
        <v>11</v>
      </c>
      <c r="E10" s="23"/>
      <c r="F10" s="12" t="s">
        <v>12</v>
      </c>
      <c r="G10" s="12" t="s">
        <v>11</v>
      </c>
      <c r="H10" s="12" t="s">
        <v>12</v>
      </c>
      <c r="I10" s="49" t="s">
        <v>13</v>
      </c>
      <c r="J10" s="49" t="s">
        <v>14</v>
      </c>
      <c r="K10" s="49" t="s">
        <v>15</v>
      </c>
      <c r="L10" s="400"/>
      <c r="M10" s="24" t="s">
        <v>16</v>
      </c>
    </row>
    <row r="11" spans="1:13" ht="35.25" customHeight="1">
      <c r="A11" s="401" t="s">
        <v>17</v>
      </c>
      <c r="B11" s="401"/>
      <c r="C11" s="401"/>
      <c r="D11" s="25">
        <f>ROUNDDOWN(K11,0)</f>
        <v>56</v>
      </c>
      <c r="E11" s="26"/>
      <c r="F11" s="27">
        <f>SUM(K11-D11)*60</f>
        <v>4.142857142857395</v>
      </c>
      <c r="G11" s="25">
        <f>ROUNDDOWN(M11,0)</f>
        <v>54</v>
      </c>
      <c r="H11" s="27">
        <f>SUM(M11-G11)*60</f>
        <v>0.9854115056428725</v>
      </c>
      <c r="I11" s="14">
        <f>IF($D$5=L3,J11/$M$3)+IF($D$5=L4,J11/$M$4)+IF($D$5=L5,J11/$M$5)</f>
        <v>3240.985411505643</v>
      </c>
      <c r="J11" s="28">
        <f>SUM(J16:J22)/L11</f>
        <v>3364.1428571428573</v>
      </c>
      <c r="K11" s="28">
        <f>SUM(J11/60)</f>
        <v>56.06904761904762</v>
      </c>
      <c r="L11" s="402">
        <f>+A14-G1</f>
        <v>7</v>
      </c>
      <c r="M11" s="29">
        <f>SUM(I11/60)</f>
        <v>54.01642352509405</v>
      </c>
    </row>
    <row r="12" spans="1:13" ht="35.25" customHeight="1">
      <c r="A12" s="401" t="s">
        <v>18</v>
      </c>
      <c r="B12" s="401"/>
      <c r="C12" s="401"/>
      <c r="D12" s="25">
        <f>ROUNDDOWN(K12,0)</f>
        <v>47</v>
      </c>
      <c r="E12" s="26"/>
      <c r="F12" s="27">
        <f>SUM(K12-D12)*60</f>
        <v>35.00000000000014</v>
      </c>
      <c r="G12" s="25">
        <f>ROUNDDOWN(M12,0)</f>
        <v>45</v>
      </c>
      <c r="H12" s="27">
        <f>SUM(M12-G12)*60</f>
        <v>50.48169556840065</v>
      </c>
      <c r="I12" s="14">
        <f>IF($D$5=L3,J12/$M$3)+IF($D$5=L4,J12/$M$4)+IF($D$5=L5,J12/$M$5)</f>
        <v>2750.4816955684005</v>
      </c>
      <c r="J12" s="28">
        <f>MIN(J16:J22)</f>
        <v>2855</v>
      </c>
      <c r="K12" s="28">
        <f>SUM(J12/60)</f>
        <v>47.583333333333336</v>
      </c>
      <c r="L12" s="403"/>
      <c r="M12" s="29">
        <f>SUM(I12/60)</f>
        <v>45.84136159280668</v>
      </c>
    </row>
    <row r="13" spans="1:13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51.75" customHeight="1">
      <c r="A14" s="4">
        <f>COUNTA(A16:A22)</f>
        <v>7</v>
      </c>
      <c r="B14" s="384" t="s">
        <v>19</v>
      </c>
      <c r="C14" s="384"/>
      <c r="D14" s="384"/>
      <c r="E14" s="23"/>
      <c r="F14" s="384" t="s">
        <v>29</v>
      </c>
      <c r="G14" s="384"/>
      <c r="H14" s="384"/>
      <c r="I14" s="23"/>
      <c r="J14" s="23"/>
      <c r="K14" s="23"/>
      <c r="L14" s="384" t="s">
        <v>20</v>
      </c>
      <c r="M14" s="384"/>
    </row>
    <row r="15" spans="1:13" ht="47.25" customHeight="1">
      <c r="A15" s="34" t="s">
        <v>21</v>
      </c>
      <c r="B15" s="34" t="s">
        <v>22</v>
      </c>
      <c r="C15" s="34" t="s">
        <v>23</v>
      </c>
      <c r="D15" s="34" t="s">
        <v>24</v>
      </c>
      <c r="E15" s="23" t="s">
        <v>25</v>
      </c>
      <c r="F15" s="34" t="s">
        <v>22</v>
      </c>
      <c r="G15" s="34" t="s">
        <v>23</v>
      </c>
      <c r="H15" s="34" t="s">
        <v>24</v>
      </c>
      <c r="I15" s="35" t="s">
        <v>25</v>
      </c>
      <c r="J15" s="35" t="s">
        <v>14</v>
      </c>
      <c r="K15" s="35" t="s">
        <v>26</v>
      </c>
      <c r="L15" s="34" t="s">
        <v>23</v>
      </c>
      <c r="M15" s="34" t="s">
        <v>24</v>
      </c>
    </row>
    <row r="16" spans="1:13" ht="27.75" customHeight="1">
      <c r="A16" s="37">
        <v>1</v>
      </c>
      <c r="B16" s="37">
        <v>9</v>
      </c>
      <c r="C16" s="37">
        <v>5</v>
      </c>
      <c r="D16" s="37">
        <v>0</v>
      </c>
      <c r="E16" s="23">
        <f aca="true" t="shared" si="0" ref="E16:E22">SUM(((B16*60)+C16)*60)+D16</f>
        <v>32700</v>
      </c>
      <c r="F16" s="37">
        <v>9</v>
      </c>
      <c r="G16" s="37">
        <v>53</v>
      </c>
      <c r="H16" s="37">
        <v>30</v>
      </c>
      <c r="I16" s="23">
        <f>SUM(((F16*60)+G16)*60)+H16</f>
        <v>35610</v>
      </c>
      <c r="J16" s="23">
        <f>SUM(I16-E16)</f>
        <v>2910</v>
      </c>
      <c r="K16" s="23">
        <f>SUM(J16/60)</f>
        <v>48.5</v>
      </c>
      <c r="L16" s="38">
        <f>ROUNDDOWN(K16,0)</f>
        <v>48</v>
      </c>
      <c r="M16" s="38">
        <f>SUM(K16-L16)*60</f>
        <v>30</v>
      </c>
    </row>
    <row r="17" spans="1:13" ht="27.75" customHeight="1">
      <c r="A17" s="39">
        <v>2</v>
      </c>
      <c r="B17" s="39">
        <f aca="true" t="shared" si="1" ref="B17:B22">+F16</f>
        <v>9</v>
      </c>
      <c r="C17" s="39">
        <f aca="true" t="shared" si="2" ref="C17:D22">+G16</f>
        <v>53</v>
      </c>
      <c r="D17" s="39">
        <f t="shared" si="2"/>
        <v>30</v>
      </c>
      <c r="E17" s="23">
        <f t="shared" si="0"/>
        <v>35610</v>
      </c>
      <c r="F17" s="37">
        <v>10</v>
      </c>
      <c r="G17" s="37">
        <v>47</v>
      </c>
      <c r="H17" s="37">
        <v>30</v>
      </c>
      <c r="I17" s="23">
        <f aca="true" t="shared" si="3" ref="I17:I22">SUM(((F17*60)+G17)*60)+H17</f>
        <v>38850</v>
      </c>
      <c r="J17" s="23">
        <f aca="true" t="shared" si="4" ref="J17:J22">SUM(I17-E17)</f>
        <v>3240</v>
      </c>
      <c r="K17" s="23">
        <f aca="true" t="shared" si="5" ref="K17:K22">SUM(J17/60)</f>
        <v>54</v>
      </c>
      <c r="L17" s="38">
        <f aca="true" t="shared" si="6" ref="L17:L22">ROUNDDOWN(K17,0)</f>
        <v>54</v>
      </c>
      <c r="M17" s="38">
        <f aca="true" t="shared" si="7" ref="M17:M22">SUM(K17-L17)*60</f>
        <v>0</v>
      </c>
    </row>
    <row r="18" spans="1:13" ht="27.75" customHeight="1">
      <c r="A18" s="39">
        <v>3</v>
      </c>
      <c r="B18" s="39">
        <f t="shared" si="1"/>
        <v>10</v>
      </c>
      <c r="C18" s="39">
        <f t="shared" si="2"/>
        <v>47</v>
      </c>
      <c r="D18" s="39">
        <f t="shared" si="2"/>
        <v>30</v>
      </c>
      <c r="E18" s="23">
        <f t="shared" si="0"/>
        <v>38850</v>
      </c>
      <c r="F18" s="37">
        <v>11</v>
      </c>
      <c r="G18" s="37">
        <v>35</v>
      </c>
      <c r="H18" s="37">
        <v>5</v>
      </c>
      <c r="I18" s="23">
        <f t="shared" si="3"/>
        <v>41705</v>
      </c>
      <c r="J18" s="23">
        <f t="shared" si="4"/>
        <v>2855</v>
      </c>
      <c r="K18" s="23">
        <f t="shared" si="5"/>
        <v>47.583333333333336</v>
      </c>
      <c r="L18" s="38">
        <f t="shared" si="6"/>
        <v>47</v>
      </c>
      <c r="M18" s="38">
        <f t="shared" si="7"/>
        <v>35.00000000000014</v>
      </c>
    </row>
    <row r="19" spans="1:13" ht="27.75" customHeight="1">
      <c r="A19" s="40">
        <v>4</v>
      </c>
      <c r="B19" s="39">
        <f t="shared" si="1"/>
        <v>11</v>
      </c>
      <c r="C19" s="39">
        <f t="shared" si="2"/>
        <v>35</v>
      </c>
      <c r="D19" s="39">
        <f t="shared" si="2"/>
        <v>5</v>
      </c>
      <c r="E19" s="23">
        <f t="shared" si="0"/>
        <v>41705</v>
      </c>
      <c r="F19" s="37">
        <v>12</v>
      </c>
      <c r="G19" s="37">
        <v>30</v>
      </c>
      <c r="H19" s="37">
        <v>59</v>
      </c>
      <c r="I19" s="23">
        <f t="shared" si="3"/>
        <v>45059</v>
      </c>
      <c r="J19" s="23">
        <f t="shared" si="4"/>
        <v>3354</v>
      </c>
      <c r="K19" s="23">
        <f t="shared" si="5"/>
        <v>55.9</v>
      </c>
      <c r="L19" s="38">
        <f t="shared" si="6"/>
        <v>55</v>
      </c>
      <c r="M19" s="38">
        <f t="shared" si="7"/>
        <v>53.999999999999915</v>
      </c>
    </row>
    <row r="20" spans="1:13" ht="27.75" customHeight="1">
      <c r="A20" s="39">
        <v>5</v>
      </c>
      <c r="B20" s="39">
        <f t="shared" si="1"/>
        <v>12</v>
      </c>
      <c r="C20" s="39">
        <f t="shared" si="2"/>
        <v>30</v>
      </c>
      <c r="D20" s="39">
        <f t="shared" si="2"/>
        <v>59</v>
      </c>
      <c r="E20" s="23">
        <f t="shared" si="0"/>
        <v>45059</v>
      </c>
      <c r="F20" s="37">
        <v>13</v>
      </c>
      <c r="G20" s="37">
        <v>22</v>
      </c>
      <c r="H20" s="37">
        <v>6</v>
      </c>
      <c r="I20" s="23">
        <f t="shared" si="3"/>
        <v>48126</v>
      </c>
      <c r="J20" s="23">
        <f t="shared" si="4"/>
        <v>3067</v>
      </c>
      <c r="K20" s="23">
        <f t="shared" si="5"/>
        <v>51.11666666666667</v>
      </c>
      <c r="L20" s="38">
        <f t="shared" si="6"/>
        <v>51</v>
      </c>
      <c r="M20" s="38">
        <f t="shared" si="7"/>
        <v>7.000000000000028</v>
      </c>
    </row>
    <row r="21" spans="1:13" ht="27.75" customHeight="1">
      <c r="A21" s="39">
        <v>6</v>
      </c>
      <c r="B21" s="39">
        <f t="shared" si="1"/>
        <v>13</v>
      </c>
      <c r="C21" s="39">
        <f t="shared" si="2"/>
        <v>22</v>
      </c>
      <c r="D21" s="39">
        <f t="shared" si="2"/>
        <v>6</v>
      </c>
      <c r="E21" s="23">
        <f t="shared" si="0"/>
        <v>48126</v>
      </c>
      <c r="F21" s="37">
        <v>14</v>
      </c>
      <c r="G21" s="37">
        <v>43</v>
      </c>
      <c r="H21" s="37">
        <v>30</v>
      </c>
      <c r="I21" s="23">
        <f t="shared" si="3"/>
        <v>53010</v>
      </c>
      <c r="J21" s="23">
        <f t="shared" si="4"/>
        <v>4884</v>
      </c>
      <c r="K21" s="23">
        <f t="shared" si="5"/>
        <v>81.4</v>
      </c>
      <c r="L21" s="38">
        <f t="shared" si="6"/>
        <v>81</v>
      </c>
      <c r="M21" s="38">
        <f t="shared" si="7"/>
        <v>24.00000000000034</v>
      </c>
    </row>
    <row r="22" spans="1:13" ht="27.75" customHeight="1">
      <c r="A22" s="39">
        <v>7</v>
      </c>
      <c r="B22" s="39">
        <f t="shared" si="1"/>
        <v>14</v>
      </c>
      <c r="C22" s="39">
        <f t="shared" si="2"/>
        <v>43</v>
      </c>
      <c r="D22" s="39">
        <f t="shared" si="2"/>
        <v>30</v>
      </c>
      <c r="E22" s="23">
        <f t="shared" si="0"/>
        <v>53010</v>
      </c>
      <c r="F22" s="37">
        <v>15</v>
      </c>
      <c r="G22" s="37">
        <v>37</v>
      </c>
      <c r="H22" s="37">
        <v>29</v>
      </c>
      <c r="I22" s="23">
        <f t="shared" si="3"/>
        <v>56249</v>
      </c>
      <c r="J22" s="23">
        <f t="shared" si="4"/>
        <v>3239</v>
      </c>
      <c r="K22" s="23">
        <f t="shared" si="5"/>
        <v>53.983333333333334</v>
      </c>
      <c r="L22" s="38">
        <f t="shared" si="6"/>
        <v>53</v>
      </c>
      <c r="M22" s="38">
        <f t="shared" si="7"/>
        <v>59.00000000000006</v>
      </c>
    </row>
  </sheetData>
  <sheetProtection password="CC3D" sheet="1" objects="1" scenarios="1"/>
  <protectedRanges>
    <protectedRange sqref="A9:C10" name="Range5"/>
    <protectedRange sqref="F16:H22" name="Range4"/>
    <protectedRange sqref="B16:D16" name="Range3"/>
    <protectedRange sqref="D4:G5" name="Range1"/>
  </protectedRanges>
  <mergeCells count="19">
    <mergeCell ref="B14:D14"/>
    <mergeCell ref="F14:H14"/>
    <mergeCell ref="L14:M14"/>
    <mergeCell ref="L9:L10"/>
    <mergeCell ref="A11:C11"/>
    <mergeCell ref="L11:L12"/>
    <mergeCell ref="A12:C12"/>
    <mergeCell ref="A7:C8"/>
    <mergeCell ref="A9:C10"/>
    <mergeCell ref="D9:F9"/>
    <mergeCell ref="G9:H9"/>
    <mergeCell ref="A4:C4"/>
    <mergeCell ref="D4:G4"/>
    <mergeCell ref="A5:C5"/>
    <mergeCell ref="D5:F5"/>
    <mergeCell ref="A1:C2"/>
    <mergeCell ref="F1:F2"/>
    <mergeCell ref="G1:G2"/>
    <mergeCell ref="L1:M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6"/>
  <sheetViews>
    <sheetView zoomScale="75" zoomScaleNormal="75"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9.28125" style="5" hidden="1" customWidth="1"/>
    <col min="10" max="10" width="12.28125" style="5" hidden="1" customWidth="1"/>
    <col min="11" max="11" width="14.281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392" t="str">
        <f>+'Actual Time Session Summary '!A1:A2</f>
        <v>Annual Regatta 2004</v>
      </c>
      <c r="B1" s="392"/>
      <c r="C1" s="392"/>
      <c r="D1" s="20"/>
      <c r="F1" s="382" t="s">
        <v>30</v>
      </c>
      <c r="G1" s="383">
        <v>0</v>
      </c>
      <c r="H1" s="1"/>
      <c r="I1" s="2"/>
      <c r="J1" s="2"/>
      <c r="K1" s="3"/>
      <c r="L1" s="384" t="s">
        <v>0</v>
      </c>
      <c r="M1" s="384"/>
    </row>
    <row r="2" spans="1:13" ht="27" customHeight="1">
      <c r="A2" s="392"/>
      <c r="B2" s="392"/>
      <c r="C2" s="392"/>
      <c r="D2" s="20"/>
      <c r="F2" s="382"/>
      <c r="G2" s="383"/>
      <c r="H2" s="6"/>
      <c r="I2" s="7"/>
      <c r="J2" s="7"/>
      <c r="K2" s="8"/>
      <c r="L2" s="9" t="s">
        <v>1</v>
      </c>
      <c r="M2" s="9" t="s">
        <v>2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tr">
        <f>+'Boat  Handicap data'!B5</f>
        <v>H16</v>
      </c>
      <c r="M3" s="12">
        <f>+'Boat  Handicap data'!C5</f>
        <v>0.787</v>
      </c>
    </row>
    <row r="4" spans="1:13" ht="27.75" customHeight="1">
      <c r="A4" s="385" t="s">
        <v>4</v>
      </c>
      <c r="B4" s="386"/>
      <c r="C4" s="387"/>
      <c r="D4" s="388" t="str">
        <f>+'Boat  Handicap data'!B15</f>
        <v>Muscats</v>
      </c>
      <c r="E4" s="388"/>
      <c r="F4" s="388"/>
      <c r="G4" s="388"/>
      <c r="H4" s="13"/>
      <c r="I4" s="13"/>
      <c r="J4" s="13"/>
      <c r="K4" s="7"/>
      <c r="L4" s="12" t="str">
        <f>+'Boat  Handicap data'!B6</f>
        <v>P16</v>
      </c>
      <c r="M4" s="12">
        <f>+'Boat  Handicap data'!C6</f>
        <v>0.814</v>
      </c>
    </row>
    <row r="5" spans="1:13" ht="27.75" customHeight="1">
      <c r="A5" s="385" t="s">
        <v>0</v>
      </c>
      <c r="B5" s="386"/>
      <c r="C5" s="387"/>
      <c r="D5" s="389" t="str">
        <f>+'Boat  Handicap data'!C15</f>
        <v>H16</v>
      </c>
      <c r="E5" s="390"/>
      <c r="F5" s="391"/>
      <c r="G5" s="133"/>
      <c r="H5" s="14"/>
      <c r="I5" s="7"/>
      <c r="J5" s="7"/>
      <c r="K5" s="7"/>
      <c r="L5" s="12" t="str">
        <f>+'Boat  Handicap data'!B7</f>
        <v>L2000</v>
      </c>
      <c r="M5" s="12">
        <f>+'Boat  Handicap data'!C7</f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392" t="s">
        <v>7</v>
      </c>
      <c r="B7" s="392"/>
      <c r="C7" s="392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392"/>
      <c r="B8" s="392"/>
      <c r="C8" s="392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393"/>
      <c r="B9" s="394"/>
      <c r="C9" s="395"/>
      <c r="D9" s="399" t="s">
        <v>8</v>
      </c>
      <c r="E9" s="400"/>
      <c r="F9" s="400"/>
      <c r="G9" s="400" t="s">
        <v>9</v>
      </c>
      <c r="H9" s="400"/>
      <c r="I9" s="14"/>
      <c r="J9" s="14"/>
      <c r="K9" s="21"/>
      <c r="L9" s="400" t="s">
        <v>10</v>
      </c>
      <c r="M9" s="18"/>
      <c r="N9" s="5"/>
      <c r="O9" s="5"/>
    </row>
    <row r="10" spans="1:16" ht="29.25" customHeight="1">
      <c r="A10" s="396"/>
      <c r="B10" s="397"/>
      <c r="C10" s="398"/>
      <c r="D10" s="22" t="s">
        <v>11</v>
      </c>
      <c r="E10" s="23"/>
      <c r="F10" s="12" t="s">
        <v>12</v>
      </c>
      <c r="G10" s="12" t="s">
        <v>11</v>
      </c>
      <c r="H10" s="12" t="s">
        <v>12</v>
      </c>
      <c r="I10" s="49" t="s">
        <v>13</v>
      </c>
      <c r="J10" s="49" t="s">
        <v>14</v>
      </c>
      <c r="K10" s="49" t="s">
        <v>15</v>
      </c>
      <c r="L10" s="400"/>
      <c r="M10" s="24" t="s">
        <v>16</v>
      </c>
      <c r="N10" s="5"/>
      <c r="O10" s="5"/>
      <c r="P10" s="5"/>
    </row>
    <row r="11" spans="1:16" ht="35.25" customHeight="1">
      <c r="A11" s="401" t="s">
        <v>17</v>
      </c>
      <c r="B11" s="401"/>
      <c r="C11" s="401"/>
      <c r="D11" s="25">
        <f>ROUNDDOWN(K11,0)</f>
        <v>32</v>
      </c>
      <c r="E11" s="26"/>
      <c r="F11" s="27">
        <f>SUM(K11-D11)*60</f>
        <v>47.090909090908895</v>
      </c>
      <c r="G11" s="25">
        <f>ROUNDDOWN(M11,0)</f>
        <v>41</v>
      </c>
      <c r="H11" s="27">
        <f>SUM(M11-G11)*60</f>
        <v>39.480189442069786</v>
      </c>
      <c r="I11" s="14">
        <f>IF($D$5=L3,J11/$M$3)+IF($D$5=L4,J11/$M$4)+IF($D$5=L5,J11/$M$5)</f>
        <v>2499.48018944207</v>
      </c>
      <c r="J11" s="28">
        <f>SUM(J16:J26)/L11</f>
        <v>1967.090909090909</v>
      </c>
      <c r="K11" s="28">
        <f>SUM(J11/60)</f>
        <v>32.78484848484848</v>
      </c>
      <c r="L11" s="402">
        <f>+A14-G1</f>
        <v>11</v>
      </c>
      <c r="M11" s="29">
        <f>SUM(I11/60)</f>
        <v>41.65800315736783</v>
      </c>
      <c r="N11" s="5"/>
      <c r="O11" s="5"/>
      <c r="P11" s="5"/>
    </row>
    <row r="12" spans="1:16" ht="35.25" customHeight="1">
      <c r="A12" s="401" t="s">
        <v>18</v>
      </c>
      <c r="B12" s="401"/>
      <c r="C12" s="401"/>
      <c r="D12" s="25">
        <f>ROUNDDOWN(K12,0)</f>
        <v>26</v>
      </c>
      <c r="E12" s="26"/>
      <c r="F12" s="27">
        <f>SUM(K12-D12)*60</f>
        <v>3.999999999999986</v>
      </c>
      <c r="G12" s="25">
        <f>ROUNDDOWN(M12,0)</f>
        <v>33</v>
      </c>
      <c r="H12" s="27">
        <f>SUM(M12-G12)*60</f>
        <v>7.293519695044495</v>
      </c>
      <c r="I12" s="14">
        <f>IF($D$5=L3,J12/$M$3)+IF($D$5=L4,J12/$M$4)+IF($D$5=L5,J12/$M$5)</f>
        <v>1987.2935196950443</v>
      </c>
      <c r="J12" s="28">
        <f>MIN(J16:J26)</f>
        <v>1564</v>
      </c>
      <c r="K12" s="28">
        <f>SUM(J12/60)</f>
        <v>26.066666666666666</v>
      </c>
      <c r="L12" s="403"/>
      <c r="M12" s="29">
        <f>SUM(I12/60)</f>
        <v>33.121558661584075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COUNTA(A16:A26)</f>
        <v>11</v>
      </c>
      <c r="B14" s="384" t="s">
        <v>19</v>
      </c>
      <c r="C14" s="384"/>
      <c r="D14" s="384"/>
      <c r="E14" s="23"/>
      <c r="F14" s="384" t="s">
        <v>29</v>
      </c>
      <c r="G14" s="384"/>
      <c r="H14" s="384"/>
      <c r="I14" s="23"/>
      <c r="J14" s="23"/>
      <c r="K14" s="23"/>
      <c r="L14" s="384" t="s">
        <v>20</v>
      </c>
      <c r="M14" s="384"/>
    </row>
    <row r="15" spans="1:20" ht="47.25" customHeight="1">
      <c r="A15" s="34" t="s">
        <v>21</v>
      </c>
      <c r="B15" s="34" t="s">
        <v>22</v>
      </c>
      <c r="C15" s="34" t="s">
        <v>23</v>
      </c>
      <c r="D15" s="34" t="s">
        <v>24</v>
      </c>
      <c r="E15" s="23" t="s">
        <v>25</v>
      </c>
      <c r="F15" s="34" t="s">
        <v>22</v>
      </c>
      <c r="G15" s="34" t="s">
        <v>23</v>
      </c>
      <c r="H15" s="34" t="s">
        <v>24</v>
      </c>
      <c r="I15" s="35" t="s">
        <v>25</v>
      </c>
      <c r="J15" s="35" t="s">
        <v>14</v>
      </c>
      <c r="K15" s="35" t="s">
        <v>26</v>
      </c>
      <c r="L15" s="34" t="s">
        <v>23</v>
      </c>
      <c r="M15" s="34" t="s">
        <v>24</v>
      </c>
      <c r="T15" s="36"/>
    </row>
    <row r="16" spans="1:20" ht="27.75" customHeight="1">
      <c r="A16" s="37">
        <v>1</v>
      </c>
      <c r="B16" s="37">
        <v>9</v>
      </c>
      <c r="C16" s="37">
        <v>0</v>
      </c>
      <c r="D16" s="37">
        <v>0</v>
      </c>
      <c r="E16" s="23">
        <f aca="true" t="shared" si="0" ref="E16:E24">SUM(((B16*60)+C16)*60)+D16</f>
        <v>32400</v>
      </c>
      <c r="F16" s="37">
        <v>9</v>
      </c>
      <c r="G16" s="37">
        <v>26</v>
      </c>
      <c r="H16" s="37">
        <v>18</v>
      </c>
      <c r="I16" s="23">
        <f>SUM(((F16*60)+G16)*60)+H16</f>
        <v>33978</v>
      </c>
      <c r="J16" s="23">
        <f>SUM(I16-E16)</f>
        <v>1578</v>
      </c>
      <c r="K16" s="23">
        <f>SUM(J16/60)</f>
        <v>26.3</v>
      </c>
      <c r="L16" s="38">
        <f>ROUNDDOWN(K16,0)</f>
        <v>26</v>
      </c>
      <c r="M16" s="38">
        <f>SUM(K16-L16)*60</f>
        <v>18.000000000000043</v>
      </c>
      <c r="T16" s="36"/>
    </row>
    <row r="17" spans="1:20" ht="27.75" customHeight="1">
      <c r="A17" s="39">
        <v>2</v>
      </c>
      <c r="B17" s="39">
        <f>+F16</f>
        <v>9</v>
      </c>
      <c r="C17" s="39">
        <f aca="true" t="shared" si="1" ref="C17:D24">+G16</f>
        <v>26</v>
      </c>
      <c r="D17" s="39">
        <f t="shared" si="1"/>
        <v>18</v>
      </c>
      <c r="E17" s="23">
        <f t="shared" si="0"/>
        <v>33978</v>
      </c>
      <c r="F17" s="37">
        <v>9</v>
      </c>
      <c r="G17" s="37">
        <v>52</v>
      </c>
      <c r="H17" s="37">
        <v>22</v>
      </c>
      <c r="I17" s="23">
        <f aca="true" t="shared" si="2" ref="I17:I24">SUM(((F17*60)+G17)*60)+H17</f>
        <v>35542</v>
      </c>
      <c r="J17" s="23">
        <f aca="true" t="shared" si="3" ref="J17:J24">SUM(I17-E17)</f>
        <v>1564</v>
      </c>
      <c r="K17" s="23">
        <f aca="true" t="shared" si="4" ref="K17:K26">SUM(J17/60)</f>
        <v>26.066666666666666</v>
      </c>
      <c r="L17" s="38">
        <f aca="true" t="shared" si="5" ref="L17:L26">ROUNDDOWN(K17,0)</f>
        <v>26</v>
      </c>
      <c r="M17" s="38">
        <f aca="true" t="shared" si="6" ref="M17:M24">SUM(K17-L17)*60</f>
        <v>3.999999999999986</v>
      </c>
      <c r="T17" s="36"/>
    </row>
    <row r="18" spans="1:20" ht="27.75" customHeight="1">
      <c r="A18" s="39">
        <v>3</v>
      </c>
      <c r="B18" s="39">
        <f aca="true" t="shared" si="7" ref="B18:B24">+F17</f>
        <v>9</v>
      </c>
      <c r="C18" s="39">
        <f t="shared" si="1"/>
        <v>52</v>
      </c>
      <c r="D18" s="39">
        <f t="shared" si="1"/>
        <v>22</v>
      </c>
      <c r="E18" s="23">
        <f t="shared" si="0"/>
        <v>35542</v>
      </c>
      <c r="F18" s="37">
        <v>10</v>
      </c>
      <c r="G18" s="37">
        <v>24</v>
      </c>
      <c r="H18" s="37">
        <v>25</v>
      </c>
      <c r="I18" s="23">
        <f t="shared" si="2"/>
        <v>37465</v>
      </c>
      <c r="J18" s="23">
        <f t="shared" si="3"/>
        <v>1923</v>
      </c>
      <c r="K18" s="23">
        <f t="shared" si="4"/>
        <v>32.05</v>
      </c>
      <c r="L18" s="38">
        <f t="shared" si="5"/>
        <v>32</v>
      </c>
      <c r="M18" s="38">
        <f t="shared" si="6"/>
        <v>2.9999999999998295</v>
      </c>
      <c r="T18" s="36"/>
    </row>
    <row r="19" spans="1:20" ht="27.75" customHeight="1">
      <c r="A19" s="40">
        <v>4</v>
      </c>
      <c r="B19" s="39">
        <f t="shared" si="7"/>
        <v>10</v>
      </c>
      <c r="C19" s="39">
        <f t="shared" si="1"/>
        <v>24</v>
      </c>
      <c r="D19" s="39">
        <f t="shared" si="1"/>
        <v>25</v>
      </c>
      <c r="E19" s="23">
        <f t="shared" si="0"/>
        <v>37465</v>
      </c>
      <c r="F19" s="37">
        <v>10</v>
      </c>
      <c r="G19" s="37">
        <v>55</v>
      </c>
      <c r="H19" s="37">
        <v>20</v>
      </c>
      <c r="I19" s="23">
        <f t="shared" si="2"/>
        <v>39320</v>
      </c>
      <c r="J19" s="23">
        <f t="shared" si="3"/>
        <v>1855</v>
      </c>
      <c r="K19" s="23">
        <f t="shared" si="4"/>
        <v>30.916666666666668</v>
      </c>
      <c r="L19" s="38">
        <f t="shared" si="5"/>
        <v>30</v>
      </c>
      <c r="M19" s="38">
        <f t="shared" si="6"/>
        <v>55.00000000000007</v>
      </c>
      <c r="T19" s="36"/>
    </row>
    <row r="20" spans="1:20" ht="27.75" customHeight="1">
      <c r="A20" s="39">
        <v>5</v>
      </c>
      <c r="B20" s="39">
        <f t="shared" si="7"/>
        <v>10</v>
      </c>
      <c r="C20" s="39">
        <f t="shared" si="1"/>
        <v>55</v>
      </c>
      <c r="D20" s="39">
        <f t="shared" si="1"/>
        <v>20</v>
      </c>
      <c r="E20" s="23">
        <f t="shared" si="0"/>
        <v>39320</v>
      </c>
      <c r="F20" s="37">
        <v>11</v>
      </c>
      <c r="G20" s="37">
        <v>25</v>
      </c>
      <c r="H20" s="37">
        <v>55</v>
      </c>
      <c r="I20" s="23">
        <f t="shared" si="2"/>
        <v>41155</v>
      </c>
      <c r="J20" s="23">
        <f t="shared" si="3"/>
        <v>1835</v>
      </c>
      <c r="K20" s="23">
        <f t="shared" si="4"/>
        <v>30.583333333333332</v>
      </c>
      <c r="L20" s="38">
        <f t="shared" si="5"/>
        <v>30</v>
      </c>
      <c r="M20" s="38">
        <f t="shared" si="6"/>
        <v>34.99999999999993</v>
      </c>
      <c r="T20" s="36"/>
    </row>
    <row r="21" spans="1:20" ht="27.75" customHeight="1">
      <c r="A21" s="39">
        <v>6</v>
      </c>
      <c r="B21" s="39">
        <f t="shared" si="7"/>
        <v>11</v>
      </c>
      <c r="C21" s="39">
        <f t="shared" si="1"/>
        <v>25</v>
      </c>
      <c r="D21" s="39">
        <f t="shared" si="1"/>
        <v>55</v>
      </c>
      <c r="E21" s="23">
        <f t="shared" si="0"/>
        <v>41155</v>
      </c>
      <c r="F21" s="37">
        <v>12</v>
      </c>
      <c r="G21" s="37">
        <v>0</v>
      </c>
      <c r="H21" s="37">
        <v>57</v>
      </c>
      <c r="I21" s="23">
        <f t="shared" si="2"/>
        <v>43257</v>
      </c>
      <c r="J21" s="23">
        <f t="shared" si="3"/>
        <v>2102</v>
      </c>
      <c r="K21" s="23">
        <f t="shared" si="4"/>
        <v>35.03333333333333</v>
      </c>
      <c r="L21" s="38">
        <f t="shared" si="5"/>
        <v>35</v>
      </c>
      <c r="M21" s="38">
        <f t="shared" si="6"/>
        <v>1.9999999999998863</v>
      </c>
      <c r="T21" s="36"/>
    </row>
    <row r="22" spans="1:20" ht="27.75" customHeight="1">
      <c r="A22" s="39">
        <v>7</v>
      </c>
      <c r="B22" s="39">
        <f t="shared" si="7"/>
        <v>12</v>
      </c>
      <c r="C22" s="39">
        <f t="shared" si="1"/>
        <v>0</v>
      </c>
      <c r="D22" s="39">
        <f t="shared" si="1"/>
        <v>57</v>
      </c>
      <c r="E22" s="23">
        <f t="shared" si="0"/>
        <v>43257</v>
      </c>
      <c r="F22" s="37">
        <v>12</v>
      </c>
      <c r="G22" s="37">
        <v>35</v>
      </c>
      <c r="H22" s="37">
        <v>33</v>
      </c>
      <c r="I22" s="23">
        <f t="shared" si="2"/>
        <v>45333</v>
      </c>
      <c r="J22" s="23">
        <f t="shared" si="3"/>
        <v>2076</v>
      </c>
      <c r="K22" s="23">
        <f t="shared" si="4"/>
        <v>34.6</v>
      </c>
      <c r="L22" s="38">
        <f t="shared" si="5"/>
        <v>34</v>
      </c>
      <c r="M22" s="38">
        <f t="shared" si="6"/>
        <v>36.000000000000085</v>
      </c>
      <c r="T22" s="36"/>
    </row>
    <row r="23" spans="1:20" ht="27.75" customHeight="1">
      <c r="A23" s="39">
        <v>8</v>
      </c>
      <c r="B23" s="39">
        <f t="shared" si="7"/>
        <v>12</v>
      </c>
      <c r="C23" s="39">
        <f t="shared" si="1"/>
        <v>35</v>
      </c>
      <c r="D23" s="39">
        <f t="shared" si="1"/>
        <v>33</v>
      </c>
      <c r="E23" s="23">
        <f t="shared" si="0"/>
        <v>45333</v>
      </c>
      <c r="F23" s="37">
        <v>13</v>
      </c>
      <c r="G23" s="37">
        <v>18</v>
      </c>
      <c r="H23" s="37">
        <v>11</v>
      </c>
      <c r="I23" s="23">
        <f t="shared" si="2"/>
        <v>47891</v>
      </c>
      <c r="J23" s="23">
        <f t="shared" si="3"/>
        <v>2558</v>
      </c>
      <c r="K23" s="23">
        <f t="shared" si="4"/>
        <v>42.63333333333333</v>
      </c>
      <c r="L23" s="38">
        <f t="shared" si="5"/>
        <v>42</v>
      </c>
      <c r="M23" s="38">
        <f t="shared" si="6"/>
        <v>37.99999999999997</v>
      </c>
      <c r="T23" s="36"/>
    </row>
    <row r="24" spans="1:20" ht="27.75" customHeight="1">
      <c r="A24" s="39">
        <v>9</v>
      </c>
      <c r="B24" s="39">
        <f t="shared" si="7"/>
        <v>13</v>
      </c>
      <c r="C24" s="39">
        <f t="shared" si="1"/>
        <v>18</v>
      </c>
      <c r="D24" s="39">
        <f t="shared" si="1"/>
        <v>11</v>
      </c>
      <c r="E24" s="23">
        <f t="shared" si="0"/>
        <v>47891</v>
      </c>
      <c r="F24" s="37">
        <v>13</v>
      </c>
      <c r="G24" s="37">
        <v>50</v>
      </c>
      <c r="H24" s="37">
        <v>16</v>
      </c>
      <c r="I24" s="23">
        <f t="shared" si="2"/>
        <v>49816</v>
      </c>
      <c r="J24" s="23">
        <f t="shared" si="3"/>
        <v>1925</v>
      </c>
      <c r="K24" s="23">
        <f t="shared" si="4"/>
        <v>32.083333333333336</v>
      </c>
      <c r="L24" s="38">
        <f t="shared" si="5"/>
        <v>32</v>
      </c>
      <c r="M24" s="38">
        <f t="shared" si="6"/>
        <v>5.000000000000142</v>
      </c>
      <c r="T24" s="36"/>
    </row>
    <row r="25" spans="1:20" s="166" customFormat="1" ht="27.75" customHeight="1">
      <c r="A25" s="161">
        <v>10</v>
      </c>
      <c r="B25" s="161">
        <f aca="true" t="shared" si="8" ref="B25:D26">+F24</f>
        <v>13</v>
      </c>
      <c r="C25" s="161">
        <f t="shared" si="8"/>
        <v>50</v>
      </c>
      <c r="D25" s="161">
        <f t="shared" si="8"/>
        <v>16</v>
      </c>
      <c r="E25" s="162">
        <f>SUM(((B25*60)+C25)*60)+D25</f>
        <v>49816</v>
      </c>
      <c r="F25" s="163">
        <v>14</v>
      </c>
      <c r="G25" s="163">
        <v>21</v>
      </c>
      <c r="H25" s="163">
        <v>7</v>
      </c>
      <c r="I25" s="162">
        <f>SUM(((F25*60)+G25)*60)+H25</f>
        <v>51667</v>
      </c>
      <c r="J25" s="162">
        <f>SUM(I25-E25)</f>
        <v>1851</v>
      </c>
      <c r="K25" s="162">
        <f t="shared" si="4"/>
        <v>30.85</v>
      </c>
      <c r="L25" s="164">
        <f t="shared" si="5"/>
        <v>30</v>
      </c>
      <c r="M25" s="164">
        <f>SUM(K25-L25)*60</f>
        <v>51.000000000000085</v>
      </c>
      <c r="N25" s="165"/>
      <c r="O25" s="165"/>
      <c r="P25" s="165"/>
      <c r="Q25" s="165"/>
      <c r="R25" s="165"/>
      <c r="T25" s="167"/>
    </row>
    <row r="26" spans="1:20" s="166" customFormat="1" ht="27.75" customHeight="1">
      <c r="A26" s="161">
        <v>11</v>
      </c>
      <c r="B26" s="161">
        <f t="shared" si="8"/>
        <v>14</v>
      </c>
      <c r="C26" s="161">
        <f t="shared" si="8"/>
        <v>21</v>
      </c>
      <c r="D26" s="161">
        <f t="shared" si="8"/>
        <v>7</v>
      </c>
      <c r="E26" s="162">
        <f>SUM(((B26*60)+C26)*60)+D26</f>
        <v>51667</v>
      </c>
      <c r="F26" s="163">
        <v>15</v>
      </c>
      <c r="G26" s="163">
        <v>0</v>
      </c>
      <c r="H26" s="163">
        <v>38</v>
      </c>
      <c r="I26" s="162">
        <f>SUM(((F26*60)+G26)*60)+H26</f>
        <v>54038</v>
      </c>
      <c r="J26" s="162">
        <f>SUM(I26-E26)</f>
        <v>2371</v>
      </c>
      <c r="K26" s="162">
        <f t="shared" si="4"/>
        <v>39.516666666666666</v>
      </c>
      <c r="L26" s="164">
        <f t="shared" si="5"/>
        <v>39</v>
      </c>
      <c r="M26" s="164">
        <f>SUM(K26-L26)*60</f>
        <v>30.999999999999943</v>
      </c>
      <c r="N26" s="165"/>
      <c r="O26" s="165"/>
      <c r="P26" s="165"/>
      <c r="Q26" s="165"/>
      <c r="R26" s="165"/>
      <c r="T26" s="167"/>
    </row>
  </sheetData>
  <sheetProtection password="CC3D" sheet="1" objects="1" scenarios="1"/>
  <protectedRanges>
    <protectedRange sqref="D4:G5" name="Range1"/>
    <protectedRange sqref="A9:C10" name="Range5_1"/>
    <protectedRange sqref="F16:H26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10.140625" style="5" hidden="1" customWidth="1"/>
    <col min="10" max="10" width="10.8515625" style="5" hidden="1" customWidth="1"/>
    <col min="11" max="11" width="12.42187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392" t="str">
        <f>+'Actual Time Session Summary '!A1:A2</f>
        <v>Annual Regatta 2004</v>
      </c>
      <c r="B1" s="392"/>
      <c r="C1" s="392"/>
      <c r="D1" s="6"/>
      <c r="F1" s="382" t="s">
        <v>30</v>
      </c>
      <c r="G1" s="383">
        <v>0</v>
      </c>
      <c r="H1" s="1"/>
      <c r="I1" s="2"/>
      <c r="J1" s="2"/>
      <c r="K1" s="3"/>
      <c r="L1" s="384" t="s">
        <v>0</v>
      </c>
      <c r="M1" s="384"/>
    </row>
    <row r="2" spans="1:13" ht="27" customHeight="1">
      <c r="A2" s="392"/>
      <c r="B2" s="392"/>
      <c r="C2" s="392"/>
      <c r="D2" s="6"/>
      <c r="F2" s="382"/>
      <c r="G2" s="383"/>
      <c r="H2" s="6"/>
      <c r="I2" s="7"/>
      <c r="J2" s="7"/>
      <c r="K2" s="8"/>
      <c r="L2" s="9" t="s">
        <v>1</v>
      </c>
      <c r="M2" s="9" t="s">
        <v>2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tr">
        <f>+'Boat  Handicap data'!B5</f>
        <v>H16</v>
      </c>
      <c r="M3" s="12">
        <f>+'Boat  Handicap data'!C5</f>
        <v>0.787</v>
      </c>
    </row>
    <row r="4" spans="1:13" ht="27.75" customHeight="1">
      <c r="A4" s="385" t="s">
        <v>4</v>
      </c>
      <c r="B4" s="386"/>
      <c r="C4" s="387"/>
      <c r="D4" s="388" t="str">
        <f>+'Boat  Handicap data'!B18</f>
        <v>NCL Green</v>
      </c>
      <c r="E4" s="388"/>
      <c r="F4" s="388"/>
      <c r="G4" s="388"/>
      <c r="H4" s="13"/>
      <c r="I4" s="13"/>
      <c r="J4" s="13"/>
      <c r="K4" s="7"/>
      <c r="L4" s="12" t="str">
        <f>+'Boat  Handicap data'!B6</f>
        <v>P16</v>
      </c>
      <c r="M4" s="12">
        <f>+'Boat  Handicap data'!C6</f>
        <v>0.814</v>
      </c>
    </row>
    <row r="5" spans="1:13" ht="27.75" customHeight="1">
      <c r="A5" s="385" t="s">
        <v>0</v>
      </c>
      <c r="B5" s="386"/>
      <c r="C5" s="387"/>
      <c r="D5" s="389" t="str">
        <f>+'Boat  Handicap data'!C18</f>
        <v>H16</v>
      </c>
      <c r="E5" s="390"/>
      <c r="F5" s="391"/>
      <c r="G5" s="133"/>
      <c r="H5" s="14"/>
      <c r="I5" s="7"/>
      <c r="J5" s="7"/>
      <c r="K5" s="7"/>
      <c r="L5" s="12" t="str">
        <f>+'Boat  Handicap data'!B7</f>
        <v>L2000</v>
      </c>
      <c r="M5" s="12">
        <f>+'Boat  Handicap data'!C7</f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392" t="s">
        <v>7</v>
      </c>
      <c r="B7" s="392"/>
      <c r="C7" s="392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392"/>
      <c r="B8" s="392"/>
      <c r="C8" s="392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393"/>
      <c r="B9" s="394"/>
      <c r="C9" s="395"/>
      <c r="D9" s="399" t="s">
        <v>8</v>
      </c>
      <c r="E9" s="400"/>
      <c r="F9" s="400"/>
      <c r="G9" s="400" t="s">
        <v>9</v>
      </c>
      <c r="H9" s="400"/>
      <c r="I9" s="14"/>
      <c r="J9" s="14"/>
      <c r="K9" s="21"/>
      <c r="L9" s="400" t="s">
        <v>10</v>
      </c>
      <c r="M9" s="18"/>
      <c r="N9" s="5"/>
      <c r="O9" s="5"/>
    </row>
    <row r="10" spans="1:16" ht="29.25" customHeight="1">
      <c r="A10" s="396"/>
      <c r="B10" s="397"/>
      <c r="C10" s="398"/>
      <c r="D10" s="22" t="s">
        <v>11</v>
      </c>
      <c r="E10" s="23"/>
      <c r="F10" s="12" t="s">
        <v>12</v>
      </c>
      <c r="G10" s="12" t="s">
        <v>11</v>
      </c>
      <c r="H10" s="12" t="s">
        <v>12</v>
      </c>
      <c r="I10" s="49" t="s">
        <v>13</v>
      </c>
      <c r="J10" s="49" t="s">
        <v>14</v>
      </c>
      <c r="K10" s="49" t="s">
        <v>15</v>
      </c>
      <c r="L10" s="400"/>
      <c r="M10" s="24" t="s">
        <v>16</v>
      </c>
      <c r="N10" s="5"/>
      <c r="O10" s="5"/>
      <c r="P10" s="5"/>
    </row>
    <row r="11" spans="1:16" ht="35.25" customHeight="1">
      <c r="A11" s="401" t="s">
        <v>17</v>
      </c>
      <c r="B11" s="401"/>
      <c r="C11" s="401"/>
      <c r="D11" s="25">
        <f>ROUNDDOWN(K11,0)</f>
        <v>41</v>
      </c>
      <c r="E11" s="26"/>
      <c r="F11" s="27">
        <f>SUM(K11-D11)*60</f>
        <v>6.333333333333684</v>
      </c>
      <c r="G11" s="25">
        <f>ROUNDDOWN(M11,0)</f>
        <v>52</v>
      </c>
      <c r="H11" s="27">
        <f>SUM(M11-G11)*60</f>
        <v>13.841592545531682</v>
      </c>
      <c r="I11" s="14">
        <f>IF($D$5=L3,J11/$M$3)+IF($D$5=L4,J11/$M$4)+IF($D$5=L5,J11/$M$5)</f>
        <v>3133.8415925455315</v>
      </c>
      <c r="J11" s="28">
        <f>SUM(J16:J24)/L11</f>
        <v>2466.3333333333335</v>
      </c>
      <c r="K11" s="28">
        <f>SUM(J11/60)</f>
        <v>41.10555555555556</v>
      </c>
      <c r="L11" s="402">
        <f>+A14-G1</f>
        <v>9</v>
      </c>
      <c r="M11" s="29">
        <f>SUM(I11/60)</f>
        <v>52.230693209092195</v>
      </c>
      <c r="N11" s="5"/>
      <c r="O11" s="5"/>
      <c r="P11" s="5"/>
    </row>
    <row r="12" spans="1:16" ht="35.25" customHeight="1">
      <c r="A12" s="401" t="s">
        <v>18</v>
      </c>
      <c r="B12" s="401"/>
      <c r="C12" s="401"/>
      <c r="D12" s="25">
        <f>ROUNDDOWN(K12,0)</f>
        <v>32</v>
      </c>
      <c r="E12" s="26"/>
      <c r="F12" s="27">
        <f>SUM(K12-D12)*60</f>
        <v>50.00000000000014</v>
      </c>
      <c r="G12" s="25">
        <f>ROUNDDOWN(M12,0)</f>
        <v>41</v>
      </c>
      <c r="H12" s="27">
        <f>SUM(M12-G12)*60</f>
        <v>43.17662007623866</v>
      </c>
      <c r="I12" s="14">
        <f>IF($D$5=L3,J12/$M$3)+IF($D$5=L4,J12/$M$4)+IF($D$5=L5,J12/$M$5)</f>
        <v>2503.1766200762386</v>
      </c>
      <c r="J12" s="28">
        <f>MIN(J16:J24)</f>
        <v>1970</v>
      </c>
      <c r="K12" s="28">
        <f>SUM(J12/60)</f>
        <v>32.833333333333336</v>
      </c>
      <c r="L12" s="403"/>
      <c r="M12" s="29">
        <f>SUM(I12/60)</f>
        <v>41.71961033460398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COUNTA(A16:A24)</f>
        <v>9</v>
      </c>
      <c r="B14" s="384" t="s">
        <v>19</v>
      </c>
      <c r="C14" s="384"/>
      <c r="D14" s="384"/>
      <c r="E14" s="23"/>
      <c r="F14" s="384" t="s">
        <v>29</v>
      </c>
      <c r="G14" s="384"/>
      <c r="H14" s="384"/>
      <c r="I14" s="23"/>
      <c r="J14" s="23"/>
      <c r="K14" s="23"/>
      <c r="L14" s="384" t="s">
        <v>20</v>
      </c>
      <c r="M14" s="384"/>
    </row>
    <row r="15" spans="1:20" ht="47.25" customHeight="1">
      <c r="A15" s="34" t="s">
        <v>21</v>
      </c>
      <c r="B15" s="34" t="s">
        <v>22</v>
      </c>
      <c r="C15" s="34" t="s">
        <v>23</v>
      </c>
      <c r="D15" s="34" t="s">
        <v>24</v>
      </c>
      <c r="E15" s="23" t="s">
        <v>25</v>
      </c>
      <c r="F15" s="34" t="s">
        <v>22</v>
      </c>
      <c r="G15" s="34" t="s">
        <v>23</v>
      </c>
      <c r="H15" s="34" t="s">
        <v>24</v>
      </c>
      <c r="I15" s="35" t="s">
        <v>25</v>
      </c>
      <c r="J15" s="35" t="s">
        <v>14</v>
      </c>
      <c r="K15" s="35" t="s">
        <v>26</v>
      </c>
      <c r="L15" s="34" t="s">
        <v>23</v>
      </c>
      <c r="M15" s="34" t="s">
        <v>24</v>
      </c>
      <c r="T15" s="36"/>
    </row>
    <row r="16" spans="1:20" ht="27.75" customHeight="1">
      <c r="A16" s="37">
        <v>1</v>
      </c>
      <c r="B16" s="37">
        <v>9</v>
      </c>
      <c r="C16" s="37">
        <v>0</v>
      </c>
      <c r="D16" s="37">
        <v>0</v>
      </c>
      <c r="E16" s="23">
        <f aca="true" t="shared" si="0" ref="E16:E24">SUM(((B16*60)+C16)*60)+D16</f>
        <v>32400</v>
      </c>
      <c r="F16" s="37">
        <v>9</v>
      </c>
      <c r="G16" s="37">
        <v>44</v>
      </c>
      <c r="H16" s="37">
        <v>45</v>
      </c>
      <c r="I16" s="23">
        <f>SUM(((F16*60)+G16)*60)+H16</f>
        <v>35085</v>
      </c>
      <c r="J16" s="23">
        <f>SUM(I16-E16)</f>
        <v>2685</v>
      </c>
      <c r="K16" s="23">
        <f>SUM(J16/60)</f>
        <v>44.75</v>
      </c>
      <c r="L16" s="38">
        <f>ROUNDDOWN(K16,0)</f>
        <v>44</v>
      </c>
      <c r="M16" s="38">
        <f>SUM(K16-L16)*60</f>
        <v>45</v>
      </c>
      <c r="T16" s="36"/>
    </row>
    <row r="17" spans="1:20" ht="27.75" customHeight="1">
      <c r="A17" s="39">
        <v>2</v>
      </c>
      <c r="B17" s="39">
        <f>+F16</f>
        <v>9</v>
      </c>
      <c r="C17" s="39">
        <f aca="true" t="shared" si="1" ref="C17:D24">+G16</f>
        <v>44</v>
      </c>
      <c r="D17" s="39">
        <f t="shared" si="1"/>
        <v>45</v>
      </c>
      <c r="E17" s="23">
        <f t="shared" si="0"/>
        <v>35085</v>
      </c>
      <c r="F17" s="37">
        <v>10</v>
      </c>
      <c r="G17" s="37">
        <v>25</v>
      </c>
      <c r="H17" s="37">
        <v>52</v>
      </c>
      <c r="I17" s="23">
        <f aca="true" t="shared" si="2" ref="I17:I24">SUM(((F17*60)+G17)*60)+H17</f>
        <v>37552</v>
      </c>
      <c r="J17" s="23">
        <f aca="true" t="shared" si="3" ref="J17:J24">SUM(I17-E17)</f>
        <v>2467</v>
      </c>
      <c r="K17" s="23">
        <f aca="true" t="shared" si="4" ref="K17:K24">SUM(J17/60)</f>
        <v>41.11666666666667</v>
      </c>
      <c r="L17" s="38">
        <f aca="true" t="shared" si="5" ref="L17:L24">ROUNDDOWN(K17,0)</f>
        <v>41</v>
      </c>
      <c r="M17" s="38">
        <f aca="true" t="shared" si="6" ref="M17:M24">SUM(K17-L17)*60</f>
        <v>7.000000000000028</v>
      </c>
      <c r="T17" s="36"/>
    </row>
    <row r="18" spans="1:20" ht="27.75" customHeight="1">
      <c r="A18" s="39">
        <v>3</v>
      </c>
      <c r="B18" s="39">
        <f aca="true" t="shared" si="7" ref="B18:B24">+F17</f>
        <v>10</v>
      </c>
      <c r="C18" s="39">
        <f t="shared" si="1"/>
        <v>25</v>
      </c>
      <c r="D18" s="39">
        <f t="shared" si="1"/>
        <v>52</v>
      </c>
      <c r="E18" s="23">
        <f t="shared" si="0"/>
        <v>37552</v>
      </c>
      <c r="F18" s="37">
        <v>11</v>
      </c>
      <c r="G18" s="37">
        <v>3</v>
      </c>
      <c r="H18" s="37">
        <v>45</v>
      </c>
      <c r="I18" s="23">
        <f t="shared" si="2"/>
        <v>39825</v>
      </c>
      <c r="J18" s="23">
        <f t="shared" si="3"/>
        <v>2273</v>
      </c>
      <c r="K18" s="23">
        <f t="shared" si="4"/>
        <v>37.88333333333333</v>
      </c>
      <c r="L18" s="38">
        <f t="shared" si="5"/>
        <v>37</v>
      </c>
      <c r="M18" s="38">
        <f t="shared" si="6"/>
        <v>52.99999999999997</v>
      </c>
      <c r="T18" s="36"/>
    </row>
    <row r="19" spans="1:20" ht="27.75" customHeight="1">
      <c r="A19" s="40">
        <v>4</v>
      </c>
      <c r="B19" s="39">
        <f t="shared" si="7"/>
        <v>11</v>
      </c>
      <c r="C19" s="39">
        <f t="shared" si="1"/>
        <v>3</v>
      </c>
      <c r="D19" s="39">
        <f t="shared" si="1"/>
        <v>45</v>
      </c>
      <c r="E19" s="23">
        <f t="shared" si="0"/>
        <v>39825</v>
      </c>
      <c r="F19" s="37">
        <v>11</v>
      </c>
      <c r="G19" s="37">
        <v>36</v>
      </c>
      <c r="H19" s="37">
        <v>35</v>
      </c>
      <c r="I19" s="23">
        <f t="shared" si="2"/>
        <v>41795</v>
      </c>
      <c r="J19" s="23">
        <f t="shared" si="3"/>
        <v>1970</v>
      </c>
      <c r="K19" s="23">
        <f t="shared" si="4"/>
        <v>32.833333333333336</v>
      </c>
      <c r="L19" s="38">
        <f t="shared" si="5"/>
        <v>32</v>
      </c>
      <c r="M19" s="38">
        <f t="shared" si="6"/>
        <v>50.00000000000014</v>
      </c>
      <c r="T19" s="36"/>
    </row>
    <row r="20" spans="1:20" ht="27.75" customHeight="1">
      <c r="A20" s="39">
        <v>5</v>
      </c>
      <c r="B20" s="39">
        <f t="shared" si="7"/>
        <v>11</v>
      </c>
      <c r="C20" s="39">
        <f t="shared" si="1"/>
        <v>36</v>
      </c>
      <c r="D20" s="39">
        <f t="shared" si="1"/>
        <v>35</v>
      </c>
      <c r="E20" s="23">
        <f t="shared" si="0"/>
        <v>41795</v>
      </c>
      <c r="F20" s="37">
        <v>12</v>
      </c>
      <c r="G20" s="37">
        <v>9</v>
      </c>
      <c r="H20" s="37">
        <v>29</v>
      </c>
      <c r="I20" s="23">
        <f t="shared" si="2"/>
        <v>43769</v>
      </c>
      <c r="J20" s="23">
        <f t="shared" si="3"/>
        <v>1974</v>
      </c>
      <c r="K20" s="23">
        <f t="shared" si="4"/>
        <v>32.9</v>
      </c>
      <c r="L20" s="38">
        <f t="shared" si="5"/>
        <v>32</v>
      </c>
      <c r="M20" s="38">
        <f t="shared" si="6"/>
        <v>53.999999999999915</v>
      </c>
      <c r="T20" s="36"/>
    </row>
    <row r="21" spans="1:20" ht="27.75" customHeight="1">
      <c r="A21" s="39">
        <v>6</v>
      </c>
      <c r="B21" s="39">
        <f t="shared" si="7"/>
        <v>12</v>
      </c>
      <c r="C21" s="39">
        <f t="shared" si="1"/>
        <v>9</v>
      </c>
      <c r="D21" s="39">
        <f t="shared" si="1"/>
        <v>29</v>
      </c>
      <c r="E21" s="23">
        <f t="shared" si="0"/>
        <v>43769</v>
      </c>
      <c r="F21" s="37">
        <v>12</v>
      </c>
      <c r="G21" s="37">
        <v>45</v>
      </c>
      <c r="H21" s="37">
        <v>41</v>
      </c>
      <c r="I21" s="23">
        <f t="shared" si="2"/>
        <v>45941</v>
      </c>
      <c r="J21" s="23">
        <f t="shared" si="3"/>
        <v>2172</v>
      </c>
      <c r="K21" s="23">
        <f t="shared" si="4"/>
        <v>36.2</v>
      </c>
      <c r="L21" s="38">
        <f t="shared" si="5"/>
        <v>36</v>
      </c>
      <c r="M21" s="38">
        <f t="shared" si="6"/>
        <v>12.00000000000017</v>
      </c>
      <c r="T21" s="36"/>
    </row>
    <row r="22" spans="1:20" ht="27.75" customHeight="1">
      <c r="A22" s="39">
        <v>7</v>
      </c>
      <c r="B22" s="39">
        <f t="shared" si="7"/>
        <v>12</v>
      </c>
      <c r="C22" s="39">
        <f t="shared" si="1"/>
        <v>45</v>
      </c>
      <c r="D22" s="39">
        <f t="shared" si="1"/>
        <v>41</v>
      </c>
      <c r="E22" s="23">
        <f t="shared" si="0"/>
        <v>45941</v>
      </c>
      <c r="F22" s="37">
        <v>13</v>
      </c>
      <c r="G22" s="37">
        <v>27</v>
      </c>
      <c r="H22" s="37">
        <v>7</v>
      </c>
      <c r="I22" s="23">
        <f t="shared" si="2"/>
        <v>48427</v>
      </c>
      <c r="J22" s="23">
        <f t="shared" si="3"/>
        <v>2486</v>
      </c>
      <c r="K22" s="23">
        <f t="shared" si="4"/>
        <v>41.43333333333333</v>
      </c>
      <c r="L22" s="38">
        <f t="shared" si="5"/>
        <v>41</v>
      </c>
      <c r="M22" s="38">
        <f t="shared" si="6"/>
        <v>25.9999999999998</v>
      </c>
      <c r="T22" s="36"/>
    </row>
    <row r="23" spans="1:20" ht="27.75" customHeight="1">
      <c r="A23" s="39">
        <v>8</v>
      </c>
      <c r="B23" s="39">
        <f t="shared" si="7"/>
        <v>13</v>
      </c>
      <c r="C23" s="39">
        <f t="shared" si="1"/>
        <v>27</v>
      </c>
      <c r="D23" s="39">
        <f t="shared" si="1"/>
        <v>7</v>
      </c>
      <c r="E23" s="23">
        <f t="shared" si="0"/>
        <v>48427</v>
      </c>
      <c r="F23" s="37">
        <v>14</v>
      </c>
      <c r="G23" s="37">
        <v>26</v>
      </c>
      <c r="H23" s="37">
        <v>5</v>
      </c>
      <c r="I23" s="23">
        <f t="shared" si="2"/>
        <v>51965</v>
      </c>
      <c r="J23" s="23">
        <f t="shared" si="3"/>
        <v>3538</v>
      </c>
      <c r="K23" s="23">
        <f t="shared" si="4"/>
        <v>58.96666666666667</v>
      </c>
      <c r="L23" s="38">
        <f t="shared" si="5"/>
        <v>58</v>
      </c>
      <c r="M23" s="38">
        <f t="shared" si="6"/>
        <v>58.000000000000114</v>
      </c>
      <c r="T23" s="36"/>
    </row>
    <row r="24" spans="1:20" ht="27.75" customHeight="1">
      <c r="A24" s="39">
        <v>9</v>
      </c>
      <c r="B24" s="39">
        <f t="shared" si="7"/>
        <v>14</v>
      </c>
      <c r="C24" s="39">
        <f t="shared" si="1"/>
        <v>26</v>
      </c>
      <c r="D24" s="39">
        <f t="shared" si="1"/>
        <v>5</v>
      </c>
      <c r="E24" s="23">
        <f t="shared" si="0"/>
        <v>51965</v>
      </c>
      <c r="F24" s="37">
        <v>15</v>
      </c>
      <c r="G24" s="37">
        <v>9</v>
      </c>
      <c r="H24" s="37">
        <v>57</v>
      </c>
      <c r="I24" s="23">
        <f t="shared" si="2"/>
        <v>54597</v>
      </c>
      <c r="J24" s="23">
        <f t="shared" si="3"/>
        <v>2632</v>
      </c>
      <c r="K24" s="23">
        <f t="shared" si="4"/>
        <v>43.86666666666667</v>
      </c>
      <c r="L24" s="38">
        <f t="shared" si="5"/>
        <v>43</v>
      </c>
      <c r="M24" s="38">
        <f t="shared" si="6"/>
        <v>52.00000000000003</v>
      </c>
      <c r="T24" s="36"/>
    </row>
  </sheetData>
  <sheetProtection password="CC3D" sheet="1" objects="1" scenarios="1"/>
  <protectedRanges>
    <protectedRange sqref="D4:G5" name="Range1"/>
    <protectedRange sqref="A9:C10" name="Range5_1"/>
    <protectedRange sqref="F16:H24" name="Range4_2"/>
    <protectedRange sqref="B16:D16" name="Range3_2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F1:F2"/>
    <mergeCell ref="G1:G2"/>
    <mergeCell ref="A1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54.7109375" style="0" customWidth="1"/>
    <col min="2" max="2" width="26.7109375" style="0" customWidth="1"/>
    <col min="3" max="3" width="4.00390625" style="0" customWidth="1"/>
    <col min="4" max="4" width="14.140625" style="0" customWidth="1"/>
    <col min="5" max="5" width="3.140625" style="0" customWidth="1"/>
    <col min="6" max="6" width="7.140625" style="0" customWidth="1"/>
    <col min="7" max="8" width="11.421875" style="0" customWidth="1"/>
    <col min="9" max="9" width="2.421875" style="0" customWidth="1"/>
    <col min="10" max="10" width="7.140625" style="0" customWidth="1"/>
    <col min="11" max="12" width="11.421875" style="0" customWidth="1"/>
    <col min="13" max="14" width="11.421875" style="0" hidden="1" customWidth="1"/>
    <col min="15" max="15" width="2.421875" style="0" hidden="1" customWidth="1"/>
    <col min="16" max="17" width="11.421875" style="0" hidden="1" customWidth="1"/>
  </cols>
  <sheetData>
    <row r="1" spans="1:17" ht="35.25" customHeight="1">
      <c r="A1" s="297" t="str">
        <f>+'Boat  Handicap data'!B1</f>
        <v>Annual Regatta 2004</v>
      </c>
      <c r="B1" s="299">
        <f>+'Boat  Handicap data'!B2:C2</f>
        <v>38044</v>
      </c>
      <c r="C1" s="57"/>
      <c r="D1" s="301" t="s">
        <v>9</v>
      </c>
      <c r="E1" s="287"/>
      <c r="F1" s="287"/>
      <c r="G1" s="287"/>
      <c r="H1" s="287"/>
      <c r="I1" s="287"/>
      <c r="J1" s="287"/>
      <c r="K1" s="287"/>
      <c r="L1" s="288"/>
      <c r="M1" s="289" t="s">
        <v>9</v>
      </c>
      <c r="N1" s="289"/>
      <c r="O1" s="289"/>
      <c r="P1" s="289"/>
      <c r="Q1" s="286"/>
    </row>
    <row r="2" spans="1:17" ht="29.25" customHeight="1">
      <c r="A2" s="298"/>
      <c r="B2" s="300"/>
      <c r="C2" s="33"/>
      <c r="D2" s="280" t="s">
        <v>46</v>
      </c>
      <c r="E2" s="281"/>
      <c r="F2" s="281"/>
      <c r="G2" s="281"/>
      <c r="H2" s="282"/>
      <c r="I2" s="43"/>
      <c r="J2" s="278" t="s">
        <v>47</v>
      </c>
      <c r="K2" s="278"/>
      <c r="L2" s="279"/>
      <c r="M2" s="281" t="s">
        <v>17</v>
      </c>
      <c r="N2" s="282"/>
      <c r="O2" s="43"/>
      <c r="P2" s="280" t="s">
        <v>28</v>
      </c>
      <c r="Q2" s="282"/>
    </row>
    <row r="3" spans="1:17" ht="17.25" customHeight="1">
      <c r="A3" s="58"/>
      <c r="B3" s="48"/>
      <c r="C3" s="48"/>
      <c r="D3" s="283"/>
      <c r="E3" s="284"/>
      <c r="F3" s="284"/>
      <c r="G3" s="284"/>
      <c r="H3" s="285"/>
      <c r="I3" s="48"/>
      <c r="J3" s="278"/>
      <c r="K3" s="278"/>
      <c r="L3" s="279"/>
      <c r="M3" s="284"/>
      <c r="N3" s="285"/>
      <c r="O3" s="48"/>
      <c r="P3" s="283"/>
      <c r="Q3" s="285"/>
    </row>
    <row r="4" spans="1:17" ht="33" customHeight="1">
      <c r="A4" s="59" t="s">
        <v>4</v>
      </c>
      <c r="B4" s="50" t="s">
        <v>0</v>
      </c>
      <c r="C4" s="33"/>
      <c r="D4" s="145" t="s">
        <v>27</v>
      </c>
      <c r="E4" s="47"/>
      <c r="F4" s="145" t="s">
        <v>63</v>
      </c>
      <c r="G4" s="46" t="s">
        <v>11</v>
      </c>
      <c r="H4" s="46" t="s">
        <v>12</v>
      </c>
      <c r="I4" s="43"/>
      <c r="J4" s="145" t="s">
        <v>63</v>
      </c>
      <c r="K4" s="44" t="s">
        <v>11</v>
      </c>
      <c r="L4" s="60" t="s">
        <v>12</v>
      </c>
      <c r="M4" s="137" t="s">
        <v>11</v>
      </c>
      <c r="N4" s="44" t="s">
        <v>12</v>
      </c>
      <c r="O4" s="43"/>
      <c r="P4" s="44" t="s">
        <v>11</v>
      </c>
      <c r="Q4" s="44" t="s">
        <v>12</v>
      </c>
    </row>
    <row r="5" spans="1:12" ht="12.75">
      <c r="A5" s="61"/>
      <c r="B5" s="33"/>
      <c r="C5" s="33"/>
      <c r="D5" s="33"/>
      <c r="E5" s="33"/>
      <c r="F5" s="33"/>
      <c r="G5" s="33"/>
      <c r="H5" s="33"/>
      <c r="I5" s="33"/>
      <c r="J5" s="33"/>
      <c r="K5" s="33"/>
      <c r="L5" s="62"/>
    </row>
    <row r="6" spans="1:17" ht="31.5" customHeight="1">
      <c r="A6" s="63" t="str">
        <f>+'Surfin Turtles'!D4</f>
        <v>Surfin Turtles</v>
      </c>
      <c r="B6" s="51" t="str">
        <f>+'Surfin Turtles'!D5</f>
        <v>H16</v>
      </c>
      <c r="C6" s="33"/>
      <c r="D6" s="113">
        <f>+'Surfin Turtles'!L11</f>
        <v>12</v>
      </c>
      <c r="E6" s="114"/>
      <c r="F6" s="184">
        <v>1</v>
      </c>
      <c r="G6" s="113">
        <f>+'Surfin Turtles'!G11</f>
        <v>39</v>
      </c>
      <c r="H6" s="113">
        <f>+'Surfin Turtles'!H11</f>
        <v>17.05209656925021</v>
      </c>
      <c r="I6" s="55"/>
      <c r="J6" s="184">
        <v>3</v>
      </c>
      <c r="K6" s="113">
        <f>+'Surfin Turtles'!G12</f>
        <v>33</v>
      </c>
      <c r="L6" s="115">
        <f>+'Surfin Turtles'!H12</f>
        <v>12.376111817026754</v>
      </c>
      <c r="M6" s="138">
        <f>+Midgets!G11</f>
        <v>48</v>
      </c>
      <c r="N6" s="42">
        <f>+Midgets!H11</f>
        <v>1.7026683608642657</v>
      </c>
      <c r="O6" s="41"/>
      <c r="P6" s="42">
        <f>+Midgets!G12</f>
        <v>42</v>
      </c>
      <c r="Q6" s="42">
        <f>+Midgets!H12</f>
        <v>37.81448538754731</v>
      </c>
    </row>
    <row r="7" spans="1:17" ht="31.5" customHeight="1">
      <c r="A7" s="63" t="str">
        <f>+'Green Machine '!D4</f>
        <v>Green Machine </v>
      </c>
      <c r="B7" s="51" t="str">
        <f>+'Green Machine '!D5</f>
        <v>H16</v>
      </c>
      <c r="C7" s="33"/>
      <c r="D7" s="113">
        <f>+'Green Machine '!L11</f>
        <v>12</v>
      </c>
      <c r="E7" s="114"/>
      <c r="F7" s="184">
        <v>2</v>
      </c>
      <c r="G7" s="113">
        <f>+'Green Machine '!G11</f>
        <v>39</v>
      </c>
      <c r="H7" s="113">
        <f>+'Green Machine '!H11</f>
        <v>39.182549767047874</v>
      </c>
      <c r="I7" s="55"/>
      <c r="J7" s="184">
        <v>2</v>
      </c>
      <c r="K7" s="113">
        <f>+'Green Machine '!G12</f>
        <v>33</v>
      </c>
      <c r="L7" s="115">
        <f>+'Green Machine '!H12</f>
        <v>9.834815756035624</v>
      </c>
      <c r="M7" s="138">
        <f>+Dayaks!G11</f>
        <v>40</v>
      </c>
      <c r="N7" s="42">
        <f>+Dayaks!H11</f>
        <v>12.642947903430581</v>
      </c>
      <c r="O7" s="41"/>
      <c r="P7" s="42">
        <f>+Dayaks!G12</f>
        <v>33</v>
      </c>
      <c r="Q7" s="42">
        <f>+Dayaks!H12</f>
        <v>39.0597204574334</v>
      </c>
    </row>
    <row r="8" spans="1:17" ht="31.5" customHeight="1">
      <c r="A8" s="63" t="str">
        <f>+Dayaks!D4</f>
        <v>Dayaks</v>
      </c>
      <c r="B8" s="51" t="str">
        <f>+Dayaks!D5</f>
        <v>H16</v>
      </c>
      <c r="C8" s="33"/>
      <c r="D8" s="113">
        <f>+Dayaks!L11</f>
        <v>12</v>
      </c>
      <c r="E8" s="114"/>
      <c r="F8" s="184">
        <v>3</v>
      </c>
      <c r="G8" s="113">
        <f>+Dayaks!G11</f>
        <v>40</v>
      </c>
      <c r="H8" s="113">
        <f>+Dayaks!H11</f>
        <v>12.642947903430581</v>
      </c>
      <c r="I8" s="55"/>
      <c r="J8" s="184">
        <v>4</v>
      </c>
      <c r="K8" s="113">
        <f>+Dayaks!G12</f>
        <v>33</v>
      </c>
      <c r="L8" s="115">
        <f>+Dayaks!H12</f>
        <v>39.0597204574334</v>
      </c>
      <c r="M8" s="138">
        <f>+'Surfin Turtles'!G11</f>
        <v>39</v>
      </c>
      <c r="N8" s="42">
        <f>+'Surfin Turtles'!H11</f>
        <v>17.05209656925021</v>
      </c>
      <c r="O8" s="41"/>
      <c r="P8" s="42">
        <f>+'Surfin Turtles'!G12</f>
        <v>33</v>
      </c>
      <c r="Q8" s="42">
        <f>+'Surfin Turtles'!H12</f>
        <v>12.376111817026754</v>
      </c>
    </row>
    <row r="9" spans="1:17" ht="31.5" customHeight="1">
      <c r="A9" s="63" t="str">
        <f>+Muscats!D4</f>
        <v>Muscats</v>
      </c>
      <c r="B9" s="51" t="str">
        <f>+Muscats!D5</f>
        <v>H16</v>
      </c>
      <c r="C9" s="33"/>
      <c r="D9" s="113">
        <f>+Muscats!L11</f>
        <v>11</v>
      </c>
      <c r="E9" s="114"/>
      <c r="F9" s="184">
        <v>4</v>
      </c>
      <c r="G9" s="113">
        <f>+Muscats!G11</f>
        <v>41</v>
      </c>
      <c r="H9" s="113">
        <f>+Muscats!H11</f>
        <v>39.480189442069786</v>
      </c>
      <c r="I9" s="55"/>
      <c r="J9" s="184">
        <v>1</v>
      </c>
      <c r="K9" s="113">
        <f>+Muscats!G12</f>
        <v>33</v>
      </c>
      <c r="L9" s="115">
        <f>+Muscats!H12</f>
        <v>7.293519695044495</v>
      </c>
      <c r="M9" s="138">
        <f>+Giants!G11</f>
        <v>42</v>
      </c>
      <c r="N9" s="42">
        <f>+Giants!H11</f>
        <v>48.48792884371065</v>
      </c>
      <c r="O9" s="41"/>
      <c r="P9" s="42">
        <f>+Giants!G12</f>
        <v>34</v>
      </c>
      <c r="Q9" s="42">
        <f>+Giants!H12</f>
        <v>37.509529860228525</v>
      </c>
    </row>
    <row r="10" spans="1:17" ht="31.5" customHeight="1">
      <c r="A10" s="63" t="str">
        <f>+Giants!D4</f>
        <v>Giants</v>
      </c>
      <c r="B10" s="51" t="str">
        <f>+Giants!D5</f>
        <v>H16</v>
      </c>
      <c r="C10" s="33"/>
      <c r="D10" s="113">
        <f>+Giants!L11</f>
        <v>10</v>
      </c>
      <c r="E10" s="114"/>
      <c r="F10" s="184">
        <v>5</v>
      </c>
      <c r="G10" s="113">
        <f>+Giants!G11</f>
        <v>42</v>
      </c>
      <c r="H10" s="113">
        <f>+Giants!H11</f>
        <v>48.48792884371065</v>
      </c>
      <c r="I10" s="55"/>
      <c r="J10" s="184">
        <v>6</v>
      </c>
      <c r="K10" s="113">
        <f>+Giants!G12</f>
        <v>34</v>
      </c>
      <c r="L10" s="115">
        <f>+Giants!H12</f>
        <v>37.509529860228525</v>
      </c>
      <c r="M10" s="138">
        <f>+'NCL Red'!G11</f>
        <v>47</v>
      </c>
      <c r="N10" s="42">
        <f>+'NCL Red'!H11</f>
        <v>45.18424396442214</v>
      </c>
      <c r="O10" s="41"/>
      <c r="P10" s="42">
        <f>+'NCL Red'!G12</f>
        <v>36</v>
      </c>
      <c r="Q10" s="42">
        <f>+'NCL Red'!H12</f>
        <v>25.51461245235089</v>
      </c>
    </row>
    <row r="11" spans="1:17" ht="31.5" customHeight="1">
      <c r="A11" s="63" t="str">
        <f>+Dayats!D4</f>
        <v>Dayats</v>
      </c>
      <c r="B11" s="51" t="str">
        <f>+Dayats!D5</f>
        <v>H16</v>
      </c>
      <c r="C11" s="33"/>
      <c r="D11" s="113">
        <f>+Dayats!L11</f>
        <v>11</v>
      </c>
      <c r="E11" s="114"/>
      <c r="F11" s="184">
        <v>6</v>
      </c>
      <c r="G11" s="113">
        <f>+Dayats!G11</f>
        <v>43</v>
      </c>
      <c r="H11" s="113">
        <f>+Dayats!H11</f>
        <v>4.729120942590015</v>
      </c>
      <c r="I11" s="55"/>
      <c r="J11" s="184">
        <v>5</v>
      </c>
      <c r="K11" s="113">
        <f>+Dayats!G12</f>
        <v>34</v>
      </c>
      <c r="L11" s="115">
        <f>+Dayats!H12</f>
        <v>36.238881829733174</v>
      </c>
      <c r="M11" s="138">
        <f>+'NCL Green'!G11</f>
        <v>52</v>
      </c>
      <c r="N11" s="42">
        <f>+'NCL Green'!H11</f>
        <v>13.841592545531682</v>
      </c>
      <c r="O11" s="41"/>
      <c r="P11" s="42">
        <f>+'NCL Green'!G12</f>
        <v>41</v>
      </c>
      <c r="Q11" s="42">
        <f>+'NCL Green'!H12</f>
        <v>43.17662007623866</v>
      </c>
    </row>
    <row r="12" spans="1:17" ht="31.5" customHeight="1">
      <c r="A12" s="63" t="str">
        <f>+'Qalhat Cool Cats'!D4</f>
        <v>Qalhat Cool Cats</v>
      </c>
      <c r="B12" s="51" t="str">
        <f>+'Qalhat Cool Cats'!D5</f>
        <v>H16</v>
      </c>
      <c r="C12" s="33"/>
      <c r="D12" s="113">
        <f>+'Qalhat Cool Cats'!L11</f>
        <v>11</v>
      </c>
      <c r="E12" s="114"/>
      <c r="F12" s="184">
        <v>7</v>
      </c>
      <c r="G12" s="113">
        <f>+'Qalhat Cool Cats'!G11</f>
        <v>44</v>
      </c>
      <c r="H12" s="113">
        <f>+'Qalhat Cool Cats'!H11</f>
        <v>18.54222016864952</v>
      </c>
      <c r="I12" s="55"/>
      <c r="J12" s="184">
        <v>7</v>
      </c>
      <c r="K12" s="113">
        <f>+'Qalhat Cool Cats'!G12</f>
        <v>35</v>
      </c>
      <c r="L12" s="115">
        <f>+'Qalhat Cool Cats'!H12</f>
        <v>14.35832274459969</v>
      </c>
      <c r="M12" s="138">
        <f>+'Green Machine '!G11</f>
        <v>39</v>
      </c>
      <c r="N12" s="42">
        <f>+'Green Machine '!H11</f>
        <v>39.182549767047874</v>
      </c>
      <c r="O12" s="41"/>
      <c r="P12" s="42">
        <f>+'Green Machine '!G12</f>
        <v>33</v>
      </c>
      <c r="Q12" s="42">
        <f>+'Green Machine '!H12</f>
        <v>9.834815756035624</v>
      </c>
    </row>
    <row r="13" spans="1:17" ht="31.5" customHeight="1" hidden="1">
      <c r="A13" s="63" t="str">
        <f>+Sharkies!D4</f>
        <v>Sharkies</v>
      </c>
      <c r="B13" s="51" t="str">
        <f>+Sharkies!D5</f>
        <v>H16</v>
      </c>
      <c r="C13" s="33"/>
      <c r="D13" s="113">
        <f>+Sharkies!L11</f>
        <v>10</v>
      </c>
      <c r="E13" s="114"/>
      <c r="F13" s="184"/>
      <c r="G13" s="113"/>
      <c r="H13" s="113"/>
      <c r="I13" s="55"/>
      <c r="J13" s="184"/>
      <c r="K13" s="113"/>
      <c r="L13" s="115"/>
      <c r="M13" s="138">
        <f>+Sharkies!G11</f>
        <v>46</v>
      </c>
      <c r="N13" s="42">
        <f>+Sharkies!H11</f>
        <v>31.740787801778794</v>
      </c>
      <c r="O13" s="52"/>
      <c r="P13" s="42">
        <f>+Sharkies!G12</f>
        <v>38</v>
      </c>
      <c r="Q13" s="42">
        <f>+Sharkies!H12</f>
        <v>27.496823379923825</v>
      </c>
    </row>
    <row r="14" spans="1:17" ht="31.5" customHeight="1">
      <c r="A14" s="63" t="str">
        <f>+Sharkies!D4</f>
        <v>Sharkies</v>
      </c>
      <c r="B14" s="51" t="str">
        <f>+Sharkies!D5</f>
        <v>H16</v>
      </c>
      <c r="C14" s="33"/>
      <c r="D14" s="113">
        <f>+Sharkies!L11</f>
        <v>10</v>
      </c>
      <c r="E14" s="114"/>
      <c r="F14" s="184">
        <v>8</v>
      </c>
      <c r="G14" s="113">
        <f>+Sharkies!G11</f>
        <v>46</v>
      </c>
      <c r="H14" s="113">
        <f>+Sharkies!H11</f>
        <v>31.740787801778794</v>
      </c>
      <c r="I14" s="55"/>
      <c r="J14" s="184">
        <v>11</v>
      </c>
      <c r="K14" s="113">
        <f>+Sharkies!G12</f>
        <v>38</v>
      </c>
      <c r="L14" s="115">
        <f>+Sharkies!H12</f>
        <v>27.496823379923825</v>
      </c>
      <c r="M14" s="138"/>
      <c r="N14" s="42"/>
      <c r="O14" s="41"/>
      <c r="P14" s="42"/>
      <c r="Q14" s="42"/>
    </row>
    <row r="15" spans="1:17" ht="31.5" customHeight="1">
      <c r="A15" s="63" t="str">
        <f>+Wildcats!D4</f>
        <v>Wildcats</v>
      </c>
      <c r="B15" s="51" t="str">
        <f>+Wildcats!D5</f>
        <v>H16</v>
      </c>
      <c r="C15" s="33"/>
      <c r="D15" s="113">
        <f>+Wildcats!L11</f>
        <v>10</v>
      </c>
      <c r="E15" s="114"/>
      <c r="F15" s="184">
        <v>9</v>
      </c>
      <c r="G15" s="113">
        <f>+Wildcats!G11</f>
        <v>47</v>
      </c>
      <c r="H15" s="113">
        <f>+Wildcats!H11</f>
        <v>17.357052096568992</v>
      </c>
      <c r="I15" s="55"/>
      <c r="J15" s="184">
        <v>12</v>
      </c>
      <c r="K15" s="113">
        <f>+Wildcats!G12</f>
        <v>39</v>
      </c>
      <c r="L15" s="115">
        <f>+Wildcats!H12</f>
        <v>19.59339263024134</v>
      </c>
      <c r="M15" s="138">
        <f>+'Qalhat Cool Cats'!G11</f>
        <v>44</v>
      </c>
      <c r="N15" s="42">
        <f>+'Qalhat Cool Cats'!H11</f>
        <v>18.54222016864952</v>
      </c>
      <c r="O15" s="41"/>
      <c r="P15" s="42">
        <f>+'Qalhat Cool Cats'!G12</f>
        <v>35</v>
      </c>
      <c r="Q15" s="42">
        <f>+'Qalhat Cool Cats'!H12</f>
        <v>14.35832274459969</v>
      </c>
    </row>
    <row r="16" spans="1:17" ht="31.5" customHeight="1">
      <c r="A16" s="63" t="str">
        <f>+'NCL Red'!D4</f>
        <v>NCL Red</v>
      </c>
      <c r="B16" s="51" t="str">
        <f>+'NCL Red'!D5</f>
        <v>H16</v>
      </c>
      <c r="C16" s="45"/>
      <c r="D16" s="113">
        <f>+'NCL Red'!L11</f>
        <v>10</v>
      </c>
      <c r="E16" s="116"/>
      <c r="F16" s="184">
        <v>10</v>
      </c>
      <c r="G16" s="113">
        <f>+'NCL Red'!G11</f>
        <v>47</v>
      </c>
      <c r="H16" s="113">
        <f>+'NCL Red'!H11</f>
        <v>45.18424396442214</v>
      </c>
      <c r="I16" s="56"/>
      <c r="J16" s="184">
        <v>8</v>
      </c>
      <c r="K16" s="113">
        <f>+'NCL Red'!G12</f>
        <v>36</v>
      </c>
      <c r="L16" s="115">
        <f>+'NCL Red'!H12</f>
        <v>25.51461245235089</v>
      </c>
      <c r="M16" s="138">
        <f>+Dayats!G11</f>
        <v>43</v>
      </c>
      <c r="N16" s="42">
        <f>+Dayats!H11</f>
        <v>4.729120942590015</v>
      </c>
      <c r="O16" s="53"/>
      <c r="P16" s="42">
        <f>+Dayats!G12</f>
        <v>34</v>
      </c>
      <c r="Q16" s="42">
        <f>+Dayats!H12</f>
        <v>36.238881829733174</v>
      </c>
    </row>
    <row r="17" spans="1:17" ht="31.5" customHeight="1">
      <c r="A17" s="91" t="str">
        <f>+Midgets!D4</f>
        <v>Midgets</v>
      </c>
      <c r="B17" s="92" t="str">
        <f>+Midgets!D5</f>
        <v>H16</v>
      </c>
      <c r="C17" s="33"/>
      <c r="D17" s="117">
        <f>+Midgets!L11</f>
        <v>10</v>
      </c>
      <c r="E17" s="114"/>
      <c r="F17" s="184">
        <v>11</v>
      </c>
      <c r="G17" s="117">
        <f>+Midgets!G11</f>
        <v>48</v>
      </c>
      <c r="H17" s="117">
        <f>+Midgets!H11</f>
        <v>1.7026683608642657</v>
      </c>
      <c r="I17" s="55"/>
      <c r="J17" s="184">
        <v>14</v>
      </c>
      <c r="K17" s="117">
        <f>+Midgets!G12</f>
        <v>42</v>
      </c>
      <c r="L17" s="139">
        <f>+Midgets!H12</f>
        <v>37.81448538754731</v>
      </c>
      <c r="M17" s="138">
        <f>+Wildcats!G11</f>
        <v>47</v>
      </c>
      <c r="N17" s="42">
        <f>+Wildcats!H11</f>
        <v>17.357052096568992</v>
      </c>
      <c r="O17" s="41"/>
      <c r="P17" s="42">
        <f>+Wildcats!G12</f>
        <v>39</v>
      </c>
      <c r="Q17" s="42">
        <f>+Wildcats!H12</f>
        <v>19.59339263024134</v>
      </c>
    </row>
    <row r="18" spans="1:17" ht="31.5" customHeight="1">
      <c r="A18" s="91" t="str">
        <f>+Castaways!D4</f>
        <v>Castaways</v>
      </c>
      <c r="B18" s="92" t="str">
        <f>+Castaways!D5</f>
        <v>L2000</v>
      </c>
      <c r="C18" s="33"/>
      <c r="D18" s="117">
        <f>+Castaways!L11</f>
        <v>7</v>
      </c>
      <c r="E18" s="114"/>
      <c r="F18" s="184">
        <v>12</v>
      </c>
      <c r="G18" s="117">
        <f>+Castaways!G11</f>
        <v>51</v>
      </c>
      <c r="H18" s="117">
        <f>+Castaways!H11</f>
        <v>19.961464354527862</v>
      </c>
      <c r="I18" s="55"/>
      <c r="J18" s="184">
        <v>10</v>
      </c>
      <c r="K18" s="117">
        <f>+Castaways!G12</f>
        <v>38</v>
      </c>
      <c r="L18" s="139">
        <f>+Castaways!H12</f>
        <v>21.541425818882374</v>
      </c>
      <c r="M18" s="138"/>
      <c r="N18" s="42"/>
      <c r="O18" s="41"/>
      <c r="P18" s="42"/>
      <c r="Q18" s="42"/>
    </row>
    <row r="19" spans="1:17" ht="31.5" customHeight="1">
      <c r="A19" s="91" t="str">
        <f>+'NCL Green'!D4</f>
        <v>NCL Green</v>
      </c>
      <c r="B19" s="92" t="str">
        <f>+'NCL Green'!D5</f>
        <v>H16</v>
      </c>
      <c r="C19" s="33"/>
      <c r="D19" s="117">
        <f>+'NCL Green'!L11</f>
        <v>9</v>
      </c>
      <c r="E19" s="114"/>
      <c r="F19" s="184">
        <v>13</v>
      </c>
      <c r="G19" s="117">
        <f>+'NCL Green'!G11</f>
        <v>52</v>
      </c>
      <c r="H19" s="117">
        <f>+'NCL Green'!H11</f>
        <v>13.841592545531682</v>
      </c>
      <c r="I19" s="55"/>
      <c r="J19" s="184">
        <v>13</v>
      </c>
      <c r="K19" s="117">
        <f>+'NCL Green'!G12</f>
        <v>41</v>
      </c>
      <c r="L19" s="139">
        <f>+'NCL Green'!H12</f>
        <v>43.17662007623866</v>
      </c>
      <c r="M19" s="138">
        <f>+Muscats!G11</f>
        <v>41</v>
      </c>
      <c r="N19" s="42">
        <f>+Muscats!H11</f>
        <v>39.480189442069786</v>
      </c>
      <c r="O19" s="41"/>
      <c r="P19" s="42">
        <f>+Muscats!G12</f>
        <v>33</v>
      </c>
      <c r="Q19" s="42">
        <f>+Muscats!H12</f>
        <v>7.293519695044495</v>
      </c>
    </row>
    <row r="20" spans="1:17" ht="31.5" customHeight="1">
      <c r="A20" s="91" t="str">
        <f>+Monokini!D4</f>
        <v>Monokini</v>
      </c>
      <c r="B20" s="92" t="str">
        <f>+Monokini!D5</f>
        <v>L2000</v>
      </c>
      <c r="C20" s="33"/>
      <c r="D20" s="117">
        <f>+Monokini!L11</f>
        <v>7</v>
      </c>
      <c r="E20" s="114"/>
      <c r="F20" s="184">
        <v>14</v>
      </c>
      <c r="G20" s="117">
        <f>+Monokini!G11</f>
        <v>54</v>
      </c>
      <c r="H20" s="117">
        <f>+Monokini!H11</f>
        <v>0.9854115056428725</v>
      </c>
      <c r="I20" s="55"/>
      <c r="J20" s="184">
        <v>15</v>
      </c>
      <c r="K20" s="117">
        <f>+Monokini!G12</f>
        <v>45</v>
      </c>
      <c r="L20" s="139">
        <f>+Monokini!H12</f>
        <v>50.48169556840065</v>
      </c>
      <c r="M20" s="138"/>
      <c r="N20" s="42"/>
      <c r="O20" s="41"/>
      <c r="P20" s="42"/>
      <c r="Q20" s="42"/>
    </row>
    <row r="21" spans="1:17" ht="31.5" customHeight="1" thickBot="1">
      <c r="A21" s="64" t="str">
        <f>+Interlopers!D4</f>
        <v>Interlopers</v>
      </c>
      <c r="B21" s="65" t="str">
        <f>+Interlopers!D5</f>
        <v>H16</v>
      </c>
      <c r="C21" s="66"/>
      <c r="D21" s="118">
        <f>+Interlopers!L11</f>
        <v>8</v>
      </c>
      <c r="E21" s="119"/>
      <c r="F21" s="185">
        <v>15</v>
      </c>
      <c r="G21" s="118">
        <f>+Interlopers!G11</f>
        <v>59</v>
      </c>
      <c r="H21" s="118">
        <f>+Interlopers!H11</f>
        <v>26.232528589580255</v>
      </c>
      <c r="I21" s="67"/>
      <c r="J21" s="185">
        <v>9</v>
      </c>
      <c r="K21" s="118">
        <f>+Interlopers!G12</f>
        <v>36</v>
      </c>
      <c r="L21" s="140">
        <f>+Interlopers!H12</f>
        <v>29.32655654383737</v>
      </c>
      <c r="M21" s="138"/>
      <c r="N21" s="42"/>
      <c r="O21" s="41"/>
      <c r="P21" s="42"/>
      <c r="Q21" s="42"/>
    </row>
  </sheetData>
  <sheetProtection password="CC3D" sheet="1" objects="1" scenarios="1"/>
  <protectedRanges>
    <protectedRange sqref="I21:J21 M21:Q21 E6:Q20 D6:D18 D20" name="Range5_1"/>
    <protectedRange sqref="D19" name="Range5_1_1"/>
  </protectedRanges>
  <mergeCells count="8">
    <mergeCell ref="A1:A2"/>
    <mergeCell ref="B1:B2"/>
    <mergeCell ref="D1:L1"/>
    <mergeCell ref="M1:Q1"/>
    <mergeCell ref="D2:H3"/>
    <mergeCell ref="M2:N3"/>
    <mergeCell ref="P2:Q3"/>
    <mergeCell ref="J2:L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57421875" style="5" hidden="1" customWidth="1"/>
    <col min="10" max="10" width="9.57421875" style="5" hidden="1" customWidth="1"/>
    <col min="11" max="11" width="11.281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392" t="str">
        <f>+'Actual Time Session Summary '!A1:A2</f>
        <v>Annual Regatta 2004</v>
      </c>
      <c r="B1" s="392"/>
      <c r="C1" s="392"/>
      <c r="D1" s="48"/>
      <c r="F1" s="382" t="s">
        <v>30</v>
      </c>
      <c r="G1" s="383">
        <v>-1</v>
      </c>
      <c r="H1" s="1"/>
      <c r="I1" s="2"/>
      <c r="J1" s="2"/>
      <c r="K1" s="3"/>
      <c r="L1" s="408" t="s">
        <v>0</v>
      </c>
      <c r="M1" s="409"/>
    </row>
    <row r="2" spans="1:13" ht="27" customHeight="1">
      <c r="A2" s="392"/>
      <c r="B2" s="392"/>
      <c r="C2" s="392"/>
      <c r="D2" s="48"/>
      <c r="F2" s="382"/>
      <c r="G2" s="383"/>
      <c r="H2" s="6"/>
      <c r="I2" s="7"/>
      <c r="J2" s="7"/>
      <c r="K2" s="8"/>
      <c r="L2" s="9" t="s">
        <v>1</v>
      </c>
      <c r="M2" s="9" t="s">
        <v>2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tr">
        <f>+'Boat  Handicap data'!B5</f>
        <v>H16</v>
      </c>
      <c r="M3" s="12">
        <f>+'Boat  Handicap data'!C5</f>
        <v>0.787</v>
      </c>
    </row>
    <row r="4" spans="1:13" ht="27.75" customHeight="1">
      <c r="A4" s="385" t="s">
        <v>4</v>
      </c>
      <c r="B4" s="410"/>
      <c r="C4" s="411"/>
      <c r="D4" s="412" t="str">
        <f>+'Boat  Handicap data'!B12</f>
        <v>NCL Red</v>
      </c>
      <c r="E4" s="413"/>
      <c r="F4" s="413"/>
      <c r="G4" s="414"/>
      <c r="H4" s="13"/>
      <c r="I4" s="13"/>
      <c r="J4" s="13"/>
      <c r="K4" s="7"/>
      <c r="L4" s="12" t="str">
        <f>+'Boat  Handicap data'!B6</f>
        <v>P16</v>
      </c>
      <c r="M4" s="12">
        <f>+'Boat  Handicap data'!C6</f>
        <v>0.814</v>
      </c>
    </row>
    <row r="5" spans="1:13" ht="27.75" customHeight="1">
      <c r="A5" s="385" t="s">
        <v>0</v>
      </c>
      <c r="B5" s="410"/>
      <c r="C5" s="411"/>
      <c r="D5" s="415" t="str">
        <f>+'Boat  Handicap data'!C12</f>
        <v>H16</v>
      </c>
      <c r="E5" s="416"/>
      <c r="F5" s="417"/>
      <c r="G5" s="133"/>
      <c r="H5" s="14"/>
      <c r="I5" s="7"/>
      <c r="J5" s="7"/>
      <c r="K5" s="7"/>
      <c r="L5" s="12" t="str">
        <f>+'Boat  Handicap data'!B7</f>
        <v>L2000</v>
      </c>
      <c r="M5" s="12">
        <f>+'Boat  Handicap data'!C7</f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392" t="s">
        <v>7</v>
      </c>
      <c r="B7" s="392"/>
      <c r="C7" s="392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392"/>
      <c r="B8" s="392"/>
      <c r="C8" s="392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393"/>
      <c r="B9" s="394"/>
      <c r="C9" s="395"/>
      <c r="D9" s="399" t="s">
        <v>8</v>
      </c>
      <c r="E9" s="400"/>
      <c r="F9" s="400"/>
      <c r="G9" s="400" t="s">
        <v>9</v>
      </c>
      <c r="H9" s="400"/>
      <c r="I9" s="14"/>
      <c r="J9" s="14"/>
      <c r="K9" s="21"/>
      <c r="L9" s="400" t="s">
        <v>10</v>
      </c>
      <c r="M9" s="18"/>
      <c r="N9" s="5"/>
      <c r="O9" s="5"/>
    </row>
    <row r="10" spans="1:16" ht="29.25" customHeight="1">
      <c r="A10" s="396"/>
      <c r="B10" s="397"/>
      <c r="C10" s="398"/>
      <c r="D10" s="22" t="s">
        <v>11</v>
      </c>
      <c r="E10" s="23"/>
      <c r="F10" s="12" t="s">
        <v>12</v>
      </c>
      <c r="G10" s="12" t="s">
        <v>11</v>
      </c>
      <c r="H10" s="12" t="s">
        <v>12</v>
      </c>
      <c r="I10" s="49" t="s">
        <v>13</v>
      </c>
      <c r="J10" s="49" t="s">
        <v>14</v>
      </c>
      <c r="K10" s="49" t="s">
        <v>15</v>
      </c>
      <c r="L10" s="400"/>
      <c r="M10" s="24" t="s">
        <v>16</v>
      </c>
      <c r="N10" s="5"/>
      <c r="O10" s="5"/>
      <c r="P10" s="5"/>
    </row>
    <row r="11" spans="1:16" ht="35.25" customHeight="1">
      <c r="A11" s="401" t="s">
        <v>17</v>
      </c>
      <c r="B11" s="401"/>
      <c r="C11" s="401"/>
      <c r="D11" s="25">
        <f>ROUNDDOWN(K11,0)</f>
        <v>37</v>
      </c>
      <c r="E11" s="26"/>
      <c r="F11" s="27">
        <f>SUM(K11-D11)*60</f>
        <v>34.90000000000023</v>
      </c>
      <c r="G11" s="25">
        <f>ROUNDDOWN(M11,0)</f>
        <v>47</v>
      </c>
      <c r="H11" s="27">
        <f>SUM(M11-G11)*60</f>
        <v>45.18424396442214</v>
      </c>
      <c r="I11" s="14">
        <f>IF($D$5=L3,J11/$M$3)+IF($D$5=L4,J11/$M$4)+IF($D$5=L5,J11/$M$5)</f>
        <v>2865.184243964422</v>
      </c>
      <c r="J11" s="28">
        <f>SUM(J16:J24)/L11</f>
        <v>2254.9</v>
      </c>
      <c r="K11" s="28">
        <f>SUM(J11/60)</f>
        <v>37.58166666666667</v>
      </c>
      <c r="L11" s="402">
        <f>+A14-G1</f>
        <v>10</v>
      </c>
      <c r="M11" s="29">
        <f>SUM(I11/60)</f>
        <v>47.75307073274037</v>
      </c>
      <c r="N11" s="5"/>
      <c r="O11" s="5"/>
      <c r="P11" s="5"/>
    </row>
    <row r="12" spans="1:16" ht="35.25" customHeight="1">
      <c r="A12" s="401" t="s">
        <v>18</v>
      </c>
      <c r="B12" s="401"/>
      <c r="C12" s="401"/>
      <c r="D12" s="25">
        <f>ROUNDDOWN(K12,0)</f>
        <v>28</v>
      </c>
      <c r="E12" s="26"/>
      <c r="F12" s="27">
        <f>SUM(K12-D12)*60</f>
        <v>40.00000000000007</v>
      </c>
      <c r="G12" s="25">
        <f>ROUNDDOWN(M12,0)</f>
        <v>36</v>
      </c>
      <c r="H12" s="27">
        <f>SUM(M12-G12)*60</f>
        <v>25.51461245235089</v>
      </c>
      <c r="I12" s="14">
        <f>IF($D$5=L3,J12/$M$3)+IF($D$5=L4,J12/$M$4)+IF($D$5=L5,J12/$M$5)</f>
        <v>2185.514612452351</v>
      </c>
      <c r="J12" s="28">
        <f>MIN(J16:J24)</f>
        <v>1720</v>
      </c>
      <c r="K12" s="28">
        <f>SUM(J12/60)</f>
        <v>28.666666666666668</v>
      </c>
      <c r="L12" s="403"/>
      <c r="M12" s="29">
        <f>SUM(I12/60)</f>
        <v>36.425243540872515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COUNTA(A16:A24)</f>
        <v>9</v>
      </c>
      <c r="B14" s="384" t="s">
        <v>19</v>
      </c>
      <c r="C14" s="384"/>
      <c r="D14" s="384"/>
      <c r="E14" s="23"/>
      <c r="F14" s="384" t="s">
        <v>29</v>
      </c>
      <c r="G14" s="384"/>
      <c r="H14" s="384"/>
      <c r="I14" s="23"/>
      <c r="J14" s="23"/>
      <c r="K14" s="23"/>
      <c r="L14" s="384" t="s">
        <v>20</v>
      </c>
      <c r="M14" s="384"/>
    </row>
    <row r="15" spans="1:20" ht="47.25" customHeight="1">
      <c r="A15" s="34" t="s">
        <v>21</v>
      </c>
      <c r="B15" s="34" t="s">
        <v>22</v>
      </c>
      <c r="C15" s="34" t="s">
        <v>23</v>
      </c>
      <c r="D15" s="34" t="s">
        <v>24</v>
      </c>
      <c r="E15" s="23" t="s">
        <v>25</v>
      </c>
      <c r="F15" s="34" t="s">
        <v>22</v>
      </c>
      <c r="G15" s="34" t="s">
        <v>23</v>
      </c>
      <c r="H15" s="34" t="s">
        <v>24</v>
      </c>
      <c r="I15" s="35" t="s">
        <v>25</v>
      </c>
      <c r="J15" s="35" t="s">
        <v>14</v>
      </c>
      <c r="K15" s="35" t="s">
        <v>26</v>
      </c>
      <c r="L15" s="34" t="s">
        <v>23</v>
      </c>
      <c r="M15" s="34" t="s">
        <v>24</v>
      </c>
      <c r="T15" s="36"/>
    </row>
    <row r="16" spans="1:20" ht="27.75" customHeight="1">
      <c r="A16" s="37">
        <v>1</v>
      </c>
      <c r="B16" s="37">
        <v>9</v>
      </c>
      <c r="C16" s="37">
        <v>0</v>
      </c>
      <c r="D16" s="37">
        <v>0</v>
      </c>
      <c r="E16" s="23">
        <f aca="true" t="shared" si="0" ref="E16:E24">SUM(((B16*60)+C16)*60)+D16</f>
        <v>32400</v>
      </c>
      <c r="F16" s="37">
        <v>9</v>
      </c>
      <c r="G16" s="37">
        <v>34</v>
      </c>
      <c r="H16" s="37">
        <v>18</v>
      </c>
      <c r="I16" s="23">
        <f>SUM(((F16*60)+G16)*60)+H16</f>
        <v>34458</v>
      </c>
      <c r="J16" s="23">
        <f>SUM(I16-E16)</f>
        <v>2058</v>
      </c>
      <c r="K16" s="23">
        <f>SUM(J16/60)</f>
        <v>34.3</v>
      </c>
      <c r="L16" s="38">
        <f>ROUNDDOWN(K16,0)</f>
        <v>34</v>
      </c>
      <c r="M16" s="38">
        <f>SUM(K16-L16)*60</f>
        <v>17.99999999999983</v>
      </c>
      <c r="T16" s="36"/>
    </row>
    <row r="17" spans="1:20" ht="27.75" customHeight="1">
      <c r="A17" s="39">
        <v>2</v>
      </c>
      <c r="B17" s="39">
        <f>+F16</f>
        <v>9</v>
      </c>
      <c r="C17" s="39">
        <f aca="true" t="shared" si="1" ref="C17:D23">+G16</f>
        <v>34</v>
      </c>
      <c r="D17" s="39">
        <f t="shared" si="1"/>
        <v>18</v>
      </c>
      <c r="E17" s="23">
        <f t="shared" si="0"/>
        <v>34458</v>
      </c>
      <c r="F17" s="37">
        <v>10</v>
      </c>
      <c r="G17" s="37">
        <v>2</v>
      </c>
      <c r="H17" s="37">
        <v>58</v>
      </c>
      <c r="I17" s="23">
        <f aca="true" t="shared" si="2" ref="I17:I24">SUM(((F17*60)+G17)*60)+H17</f>
        <v>36178</v>
      </c>
      <c r="J17" s="23">
        <f aca="true" t="shared" si="3" ref="J17:J24">SUM(I17-E17)</f>
        <v>1720</v>
      </c>
      <c r="K17" s="23">
        <f aca="true" t="shared" si="4" ref="K17:K24">SUM(J17/60)</f>
        <v>28.666666666666668</v>
      </c>
      <c r="L17" s="38">
        <f aca="true" t="shared" si="5" ref="L17:L24">ROUNDDOWN(K17,0)</f>
        <v>28</v>
      </c>
      <c r="M17" s="38">
        <f aca="true" t="shared" si="6" ref="M17:M24">SUM(K17-L17)*60</f>
        <v>40.00000000000007</v>
      </c>
      <c r="T17" s="36"/>
    </row>
    <row r="18" spans="1:20" ht="27.75" customHeight="1">
      <c r="A18" s="39">
        <v>3</v>
      </c>
      <c r="B18" s="39">
        <f aca="true" t="shared" si="7" ref="B18:B23">+F17</f>
        <v>10</v>
      </c>
      <c r="C18" s="39">
        <f t="shared" si="1"/>
        <v>2</v>
      </c>
      <c r="D18" s="39">
        <f t="shared" si="1"/>
        <v>58</v>
      </c>
      <c r="E18" s="23">
        <f t="shared" si="0"/>
        <v>36178</v>
      </c>
      <c r="F18" s="37">
        <v>10</v>
      </c>
      <c r="G18" s="37">
        <v>41</v>
      </c>
      <c r="H18" s="37">
        <v>6</v>
      </c>
      <c r="I18" s="23">
        <f t="shared" si="2"/>
        <v>38466</v>
      </c>
      <c r="J18" s="23">
        <f t="shared" si="3"/>
        <v>2288</v>
      </c>
      <c r="K18" s="23">
        <f t="shared" si="4"/>
        <v>38.13333333333333</v>
      </c>
      <c r="L18" s="38">
        <f t="shared" si="5"/>
        <v>38</v>
      </c>
      <c r="M18" s="38">
        <f t="shared" si="6"/>
        <v>7.999999999999972</v>
      </c>
      <c r="T18" s="36"/>
    </row>
    <row r="19" spans="1:20" ht="27.75" customHeight="1">
      <c r="A19" s="40">
        <v>4</v>
      </c>
      <c r="B19" s="39">
        <f t="shared" si="7"/>
        <v>10</v>
      </c>
      <c r="C19" s="39">
        <f t="shared" si="1"/>
        <v>41</v>
      </c>
      <c r="D19" s="39">
        <f t="shared" si="1"/>
        <v>6</v>
      </c>
      <c r="E19" s="23">
        <f t="shared" si="0"/>
        <v>38466</v>
      </c>
      <c r="F19" s="37">
        <v>11</v>
      </c>
      <c r="G19" s="37">
        <v>20</v>
      </c>
      <c r="H19" s="37">
        <v>55</v>
      </c>
      <c r="I19" s="23">
        <f t="shared" si="2"/>
        <v>40855</v>
      </c>
      <c r="J19" s="23">
        <f t="shared" si="3"/>
        <v>2389</v>
      </c>
      <c r="K19" s="23">
        <f t="shared" si="4"/>
        <v>39.81666666666667</v>
      </c>
      <c r="L19" s="38">
        <f t="shared" si="5"/>
        <v>39</v>
      </c>
      <c r="M19" s="38">
        <f t="shared" si="6"/>
        <v>49.0000000000002</v>
      </c>
      <c r="T19" s="36"/>
    </row>
    <row r="20" spans="1:20" ht="27.75" customHeight="1">
      <c r="A20" s="39">
        <v>5</v>
      </c>
      <c r="B20" s="39">
        <f t="shared" si="7"/>
        <v>11</v>
      </c>
      <c r="C20" s="39">
        <f t="shared" si="1"/>
        <v>20</v>
      </c>
      <c r="D20" s="39">
        <f t="shared" si="1"/>
        <v>55</v>
      </c>
      <c r="E20" s="23">
        <f t="shared" si="0"/>
        <v>40855</v>
      </c>
      <c r="F20" s="37">
        <v>11</v>
      </c>
      <c r="G20" s="37">
        <v>56</v>
      </c>
      <c r="H20" s="37">
        <v>36</v>
      </c>
      <c r="I20" s="23">
        <f t="shared" si="2"/>
        <v>42996</v>
      </c>
      <c r="J20" s="23">
        <f t="shared" si="3"/>
        <v>2141</v>
      </c>
      <c r="K20" s="23">
        <f t="shared" si="4"/>
        <v>35.68333333333333</v>
      </c>
      <c r="L20" s="38">
        <f t="shared" si="5"/>
        <v>35</v>
      </c>
      <c r="M20" s="38">
        <f t="shared" si="6"/>
        <v>40.9999999999998</v>
      </c>
      <c r="T20" s="36"/>
    </row>
    <row r="21" spans="1:20" ht="27.75" customHeight="1">
      <c r="A21" s="39">
        <v>6</v>
      </c>
      <c r="B21" s="39">
        <f t="shared" si="7"/>
        <v>11</v>
      </c>
      <c r="C21" s="39">
        <f t="shared" si="1"/>
        <v>56</v>
      </c>
      <c r="D21" s="39">
        <f t="shared" si="1"/>
        <v>36</v>
      </c>
      <c r="E21" s="23">
        <f t="shared" si="0"/>
        <v>42996</v>
      </c>
      <c r="F21" s="37">
        <v>12</v>
      </c>
      <c r="G21" s="37">
        <v>35</v>
      </c>
      <c r="H21" s="37">
        <v>24</v>
      </c>
      <c r="I21" s="23">
        <f t="shared" si="2"/>
        <v>45324</v>
      </c>
      <c r="J21" s="23">
        <f t="shared" si="3"/>
        <v>2328</v>
      </c>
      <c r="K21" s="23">
        <f t="shared" si="4"/>
        <v>38.8</v>
      </c>
      <c r="L21" s="38">
        <f t="shared" si="5"/>
        <v>38</v>
      </c>
      <c r="M21" s="38">
        <f t="shared" si="6"/>
        <v>47.99999999999983</v>
      </c>
      <c r="T21" s="36"/>
    </row>
    <row r="22" spans="1:20" ht="27.75" customHeight="1">
      <c r="A22" s="39">
        <v>7</v>
      </c>
      <c r="B22" s="39">
        <f t="shared" si="7"/>
        <v>12</v>
      </c>
      <c r="C22" s="39">
        <f t="shared" si="1"/>
        <v>35</v>
      </c>
      <c r="D22" s="39">
        <f t="shared" si="1"/>
        <v>24</v>
      </c>
      <c r="E22" s="23">
        <f t="shared" si="0"/>
        <v>45324</v>
      </c>
      <c r="F22" s="37">
        <v>13</v>
      </c>
      <c r="G22" s="37">
        <v>15</v>
      </c>
      <c r="H22" s="37">
        <v>13</v>
      </c>
      <c r="I22" s="23">
        <f t="shared" si="2"/>
        <v>47713</v>
      </c>
      <c r="J22" s="23">
        <f t="shared" si="3"/>
        <v>2389</v>
      </c>
      <c r="K22" s="23">
        <f t="shared" si="4"/>
        <v>39.81666666666667</v>
      </c>
      <c r="L22" s="38">
        <f t="shared" si="5"/>
        <v>39</v>
      </c>
      <c r="M22" s="38">
        <f t="shared" si="6"/>
        <v>49.0000000000002</v>
      </c>
      <c r="T22" s="36"/>
    </row>
    <row r="23" spans="1:20" ht="27.75" customHeight="1">
      <c r="A23" s="39">
        <v>8</v>
      </c>
      <c r="B23" s="39">
        <f t="shared" si="7"/>
        <v>13</v>
      </c>
      <c r="C23" s="39">
        <f t="shared" si="1"/>
        <v>15</v>
      </c>
      <c r="D23" s="39">
        <f t="shared" si="1"/>
        <v>13</v>
      </c>
      <c r="E23" s="23">
        <f t="shared" si="0"/>
        <v>47713</v>
      </c>
      <c r="F23" s="37">
        <v>14</v>
      </c>
      <c r="G23" s="37">
        <v>41</v>
      </c>
      <c r="H23" s="37">
        <v>35</v>
      </c>
      <c r="I23" s="23">
        <f t="shared" si="2"/>
        <v>52895</v>
      </c>
      <c r="J23" s="23">
        <f t="shared" si="3"/>
        <v>5182</v>
      </c>
      <c r="K23" s="23">
        <f t="shared" si="4"/>
        <v>86.36666666666666</v>
      </c>
      <c r="L23" s="38">
        <f t="shared" si="5"/>
        <v>86</v>
      </c>
      <c r="M23" s="38">
        <f t="shared" si="6"/>
        <v>21.999999999999602</v>
      </c>
      <c r="T23" s="36"/>
    </row>
    <row r="24" spans="1:20" ht="27.75" customHeight="1">
      <c r="A24" s="39">
        <v>9</v>
      </c>
      <c r="B24" s="39">
        <f>+F23</f>
        <v>14</v>
      </c>
      <c r="C24" s="39">
        <f>+G23</f>
        <v>41</v>
      </c>
      <c r="D24" s="39">
        <f>+H23</f>
        <v>35</v>
      </c>
      <c r="E24" s="23">
        <f t="shared" si="0"/>
        <v>52895</v>
      </c>
      <c r="F24" s="163">
        <v>15</v>
      </c>
      <c r="G24" s="163">
        <v>15</v>
      </c>
      <c r="H24" s="163">
        <v>49</v>
      </c>
      <c r="I24" s="23">
        <f t="shared" si="2"/>
        <v>54949</v>
      </c>
      <c r="J24" s="23">
        <f t="shared" si="3"/>
        <v>2054</v>
      </c>
      <c r="K24" s="23">
        <f t="shared" si="4"/>
        <v>34.233333333333334</v>
      </c>
      <c r="L24" s="38">
        <f t="shared" si="5"/>
        <v>34</v>
      </c>
      <c r="M24" s="38">
        <f t="shared" si="6"/>
        <v>14.000000000000057</v>
      </c>
      <c r="T24" s="36"/>
    </row>
  </sheetData>
  <sheetProtection password="CC3D" sheet="1" objects="1" scenarios="1"/>
  <protectedRanges>
    <protectedRange sqref="D4:G5" name="Range1"/>
    <protectedRange sqref="A9:C10" name="Range5_1"/>
    <protectedRange sqref="F16:H24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26"/>
  <sheetViews>
    <sheetView zoomScale="75" zoomScaleNormal="75"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00390625" style="5" hidden="1" customWidth="1"/>
    <col min="10" max="10" width="9.8515625" style="5" hidden="1" customWidth="1"/>
    <col min="11" max="11" width="11.5742187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392" t="str">
        <f>+'Actual Time Session Summary '!A1:A2</f>
        <v>Annual Regatta 2004</v>
      </c>
      <c r="B1" s="392"/>
      <c r="C1" s="392"/>
      <c r="D1" s="6"/>
      <c r="E1" s="1"/>
      <c r="F1" s="382" t="s">
        <v>30</v>
      </c>
      <c r="G1" s="383">
        <v>0</v>
      </c>
      <c r="H1" s="1"/>
      <c r="I1" s="2"/>
      <c r="J1" s="2"/>
      <c r="K1" s="3"/>
      <c r="L1" s="384" t="s">
        <v>0</v>
      </c>
      <c r="M1" s="384"/>
    </row>
    <row r="2" spans="1:13" ht="27" customHeight="1">
      <c r="A2" s="392"/>
      <c r="B2" s="392"/>
      <c r="C2" s="392"/>
      <c r="D2" s="6"/>
      <c r="E2" s="6"/>
      <c r="F2" s="382"/>
      <c r="G2" s="383"/>
      <c r="H2" s="6"/>
      <c r="I2" s="7"/>
      <c r="J2" s="7"/>
      <c r="K2" s="8"/>
      <c r="L2" s="9" t="s">
        <v>1</v>
      </c>
      <c r="M2" s="9" t="s">
        <v>2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tr">
        <f>+'Boat  Handicap data'!B5</f>
        <v>H16</v>
      </c>
      <c r="M3" s="12">
        <f>+'Boat  Handicap data'!C5</f>
        <v>0.787</v>
      </c>
    </row>
    <row r="4" spans="1:13" ht="27.75" customHeight="1">
      <c r="A4" s="385" t="s">
        <v>4</v>
      </c>
      <c r="B4" s="386"/>
      <c r="C4" s="387"/>
      <c r="D4" s="388" t="str">
        <f>+'Boat  Handicap data'!B13</f>
        <v>Qalhat Cool Cats</v>
      </c>
      <c r="E4" s="388"/>
      <c r="F4" s="388"/>
      <c r="G4" s="388"/>
      <c r="H4" s="13"/>
      <c r="I4" s="13"/>
      <c r="J4" s="13"/>
      <c r="K4" s="7"/>
      <c r="L4" s="12" t="str">
        <f>+'Boat  Handicap data'!B6</f>
        <v>P16</v>
      </c>
      <c r="M4" s="12">
        <f>+'Boat  Handicap data'!C6</f>
        <v>0.814</v>
      </c>
    </row>
    <row r="5" spans="1:13" ht="27.75" customHeight="1">
      <c r="A5" s="385" t="s">
        <v>0</v>
      </c>
      <c r="B5" s="386"/>
      <c r="C5" s="387"/>
      <c r="D5" s="389" t="str">
        <f>+'Boat  Handicap data'!C13</f>
        <v>H16</v>
      </c>
      <c r="E5" s="390"/>
      <c r="F5" s="391"/>
      <c r="G5" s="133"/>
      <c r="H5" s="14"/>
      <c r="I5" s="7"/>
      <c r="J5" s="7"/>
      <c r="K5" s="7"/>
      <c r="L5" s="12" t="str">
        <f>+'Boat  Handicap data'!B7</f>
        <v>L2000</v>
      </c>
      <c r="M5" s="12">
        <f>+'Boat  Handicap data'!C7</f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392" t="s">
        <v>7</v>
      </c>
      <c r="B7" s="392"/>
      <c r="C7" s="392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392"/>
      <c r="B8" s="392"/>
      <c r="C8" s="392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393"/>
      <c r="B9" s="394"/>
      <c r="C9" s="395"/>
      <c r="D9" s="399" t="s">
        <v>8</v>
      </c>
      <c r="E9" s="400"/>
      <c r="F9" s="400"/>
      <c r="G9" s="400" t="s">
        <v>9</v>
      </c>
      <c r="H9" s="400"/>
      <c r="I9" s="14"/>
      <c r="J9" s="14"/>
      <c r="K9" s="21"/>
      <c r="L9" s="400" t="s">
        <v>10</v>
      </c>
      <c r="M9" s="18"/>
      <c r="N9" s="5"/>
      <c r="O9" s="5"/>
    </row>
    <row r="10" spans="1:16" ht="29.25" customHeight="1">
      <c r="A10" s="396"/>
      <c r="B10" s="397"/>
      <c r="C10" s="398"/>
      <c r="D10" s="22" t="s">
        <v>11</v>
      </c>
      <c r="E10" s="23"/>
      <c r="F10" s="12" t="s">
        <v>12</v>
      </c>
      <c r="G10" s="12" t="s">
        <v>11</v>
      </c>
      <c r="H10" s="12" t="s">
        <v>12</v>
      </c>
      <c r="I10" s="49" t="s">
        <v>13</v>
      </c>
      <c r="J10" s="49" t="s">
        <v>14</v>
      </c>
      <c r="K10" s="49" t="s">
        <v>15</v>
      </c>
      <c r="L10" s="400"/>
      <c r="M10" s="24" t="s">
        <v>16</v>
      </c>
      <c r="N10" s="5"/>
      <c r="O10" s="5"/>
      <c r="P10" s="5"/>
    </row>
    <row r="11" spans="1:16" ht="35.25" customHeight="1">
      <c r="A11" s="401" t="s">
        <v>17</v>
      </c>
      <c r="B11" s="401"/>
      <c r="C11" s="401"/>
      <c r="D11" s="25">
        <f>ROUNDDOWN(K11,0)</f>
        <v>34</v>
      </c>
      <c r="E11" s="26"/>
      <c r="F11" s="27">
        <f>SUM(K11-D11)*60</f>
        <v>52.27272727272748</v>
      </c>
      <c r="G11" s="25">
        <f>ROUNDDOWN(M11,0)</f>
        <v>44</v>
      </c>
      <c r="H11" s="27">
        <f>SUM(M11-G11)*60</f>
        <v>18.54222016864952</v>
      </c>
      <c r="I11" s="14">
        <f>IF($D$5=L3,J11/$M$3)+IF($D$5=L4,J11/$M$4)+IF($D$5=L5,J11/$M$5)</f>
        <v>2658.5422201686497</v>
      </c>
      <c r="J11" s="28">
        <f>SUM(J16:J26)/L11</f>
        <v>2092.2727272727275</v>
      </c>
      <c r="K11" s="28">
        <f>SUM(J11/60)</f>
        <v>34.871212121212125</v>
      </c>
      <c r="L11" s="402">
        <f>+A14-G1</f>
        <v>11</v>
      </c>
      <c r="M11" s="29">
        <f>SUM(I11/60)</f>
        <v>44.309037002810825</v>
      </c>
      <c r="N11" s="5"/>
      <c r="O11" s="5"/>
      <c r="P11" s="5"/>
    </row>
    <row r="12" spans="1:16" ht="35.25" customHeight="1">
      <c r="A12" s="401" t="s">
        <v>18</v>
      </c>
      <c r="B12" s="401"/>
      <c r="C12" s="401"/>
      <c r="D12" s="25">
        <f>ROUNDDOWN(K12,0)</f>
        <v>27</v>
      </c>
      <c r="E12" s="26"/>
      <c r="F12" s="27">
        <f>SUM(K12-D12)*60</f>
        <v>44.00000000000006</v>
      </c>
      <c r="G12" s="25">
        <f>ROUNDDOWN(M12,0)</f>
        <v>35</v>
      </c>
      <c r="H12" s="27">
        <f>SUM(M12-G12)*60</f>
        <v>14.35832274459969</v>
      </c>
      <c r="I12" s="14">
        <f>IF($D$5=L3,J12/$M$3)+IF($D$5=L4,J12/$M$4)+IF($D$5=L5,J12/$M$5)</f>
        <v>2114.3583227445997</v>
      </c>
      <c r="J12" s="28">
        <f>MIN(J16:J26)</f>
        <v>1664</v>
      </c>
      <c r="K12" s="28">
        <f>SUM(J12/60)</f>
        <v>27.733333333333334</v>
      </c>
      <c r="L12" s="403"/>
      <c r="M12" s="29">
        <f>SUM(I12/60)</f>
        <v>35.23930537907666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COUNTA(A16:A26)</f>
        <v>11</v>
      </c>
      <c r="B14" s="384" t="s">
        <v>19</v>
      </c>
      <c r="C14" s="384"/>
      <c r="D14" s="384"/>
      <c r="E14" s="23"/>
      <c r="F14" s="384" t="s">
        <v>29</v>
      </c>
      <c r="G14" s="384"/>
      <c r="H14" s="384"/>
      <c r="I14" s="23"/>
      <c r="J14" s="23"/>
      <c r="K14" s="23"/>
      <c r="L14" s="384" t="s">
        <v>20</v>
      </c>
      <c r="M14" s="384"/>
    </row>
    <row r="15" spans="1:20" ht="47.25" customHeight="1">
      <c r="A15" s="34" t="s">
        <v>21</v>
      </c>
      <c r="B15" s="34" t="s">
        <v>22</v>
      </c>
      <c r="C15" s="34" t="s">
        <v>23</v>
      </c>
      <c r="D15" s="34" t="s">
        <v>24</v>
      </c>
      <c r="E15" s="23" t="s">
        <v>25</v>
      </c>
      <c r="F15" s="34" t="s">
        <v>22</v>
      </c>
      <c r="G15" s="34" t="s">
        <v>23</v>
      </c>
      <c r="H15" s="34" t="s">
        <v>24</v>
      </c>
      <c r="I15" s="35" t="s">
        <v>25</v>
      </c>
      <c r="J15" s="35" t="s">
        <v>14</v>
      </c>
      <c r="K15" s="35" t="s">
        <v>26</v>
      </c>
      <c r="L15" s="34" t="s">
        <v>23</v>
      </c>
      <c r="M15" s="34" t="s">
        <v>24</v>
      </c>
      <c r="T15" s="36"/>
    </row>
    <row r="16" spans="1:20" ht="27.75" customHeight="1">
      <c r="A16" s="37">
        <v>1</v>
      </c>
      <c r="B16" s="37">
        <v>9</v>
      </c>
      <c r="C16" s="37">
        <v>0</v>
      </c>
      <c r="D16" s="37">
        <v>0</v>
      </c>
      <c r="E16" s="23">
        <f aca="true" t="shared" si="0" ref="E16:E24">SUM(((B16*60)+C16)*60)+D16</f>
        <v>32400</v>
      </c>
      <c r="F16" s="37">
        <v>9</v>
      </c>
      <c r="G16" s="37">
        <v>31</v>
      </c>
      <c r="H16" s="37">
        <v>4</v>
      </c>
      <c r="I16" s="23">
        <f>SUM(((F16*60)+G16)*60)+H16</f>
        <v>34264</v>
      </c>
      <c r="J16" s="23">
        <f>SUM(I16-E16)</f>
        <v>1864</v>
      </c>
      <c r="K16" s="23">
        <f>SUM(J16/60)</f>
        <v>31.066666666666666</v>
      </c>
      <c r="L16" s="38">
        <f>ROUNDDOWN(K16,0)</f>
        <v>31</v>
      </c>
      <c r="M16" s="38">
        <f>SUM(K16-L16)*60</f>
        <v>3.999999999999986</v>
      </c>
      <c r="T16" s="36"/>
    </row>
    <row r="17" spans="1:20" ht="27.75" customHeight="1">
      <c r="A17" s="39">
        <v>2</v>
      </c>
      <c r="B17" s="39">
        <f>+F16</f>
        <v>9</v>
      </c>
      <c r="C17" s="39">
        <f aca="true" t="shared" si="1" ref="C17:D24">+G16</f>
        <v>31</v>
      </c>
      <c r="D17" s="39">
        <f t="shared" si="1"/>
        <v>4</v>
      </c>
      <c r="E17" s="23">
        <f t="shared" si="0"/>
        <v>34264</v>
      </c>
      <c r="F17" s="37">
        <v>9</v>
      </c>
      <c r="G17" s="37">
        <v>58</v>
      </c>
      <c r="H17" s="37">
        <v>48</v>
      </c>
      <c r="I17" s="23">
        <f aca="true" t="shared" si="2" ref="I17:I24">SUM(((F17*60)+G17)*60)+H17</f>
        <v>35928</v>
      </c>
      <c r="J17" s="23">
        <f aca="true" t="shared" si="3" ref="J17:J24">SUM(I17-E17)</f>
        <v>1664</v>
      </c>
      <c r="K17" s="23">
        <f aca="true" t="shared" si="4" ref="K17:K26">SUM(J17/60)</f>
        <v>27.733333333333334</v>
      </c>
      <c r="L17" s="38">
        <f aca="true" t="shared" si="5" ref="L17:L26">ROUNDDOWN(K17,0)</f>
        <v>27</v>
      </c>
      <c r="M17" s="38">
        <f aca="true" t="shared" si="6" ref="M17:M24">SUM(K17-L17)*60</f>
        <v>44.00000000000006</v>
      </c>
      <c r="T17" s="36"/>
    </row>
    <row r="18" spans="1:20" ht="27.75" customHeight="1">
      <c r="A18" s="39">
        <v>3</v>
      </c>
      <c r="B18" s="39">
        <f aca="true" t="shared" si="7" ref="B18:B24">+F17</f>
        <v>9</v>
      </c>
      <c r="C18" s="39">
        <f t="shared" si="1"/>
        <v>58</v>
      </c>
      <c r="D18" s="39">
        <f t="shared" si="1"/>
        <v>48</v>
      </c>
      <c r="E18" s="23">
        <f t="shared" si="0"/>
        <v>35928</v>
      </c>
      <c r="F18" s="37">
        <v>10</v>
      </c>
      <c r="G18" s="37">
        <v>32</v>
      </c>
      <c r="H18" s="37">
        <v>14</v>
      </c>
      <c r="I18" s="23">
        <f t="shared" si="2"/>
        <v>37934</v>
      </c>
      <c r="J18" s="23">
        <f t="shared" si="3"/>
        <v>2006</v>
      </c>
      <c r="K18" s="23">
        <f t="shared" si="4"/>
        <v>33.43333333333333</v>
      </c>
      <c r="L18" s="38">
        <f t="shared" si="5"/>
        <v>33</v>
      </c>
      <c r="M18" s="38">
        <f t="shared" si="6"/>
        <v>25.9999999999998</v>
      </c>
      <c r="T18" s="36"/>
    </row>
    <row r="19" spans="1:20" ht="27.75" customHeight="1">
      <c r="A19" s="40">
        <v>4</v>
      </c>
      <c r="B19" s="39">
        <f t="shared" si="7"/>
        <v>10</v>
      </c>
      <c r="C19" s="39">
        <f t="shared" si="1"/>
        <v>32</v>
      </c>
      <c r="D19" s="39">
        <f t="shared" si="1"/>
        <v>14</v>
      </c>
      <c r="E19" s="23">
        <f t="shared" si="0"/>
        <v>37934</v>
      </c>
      <c r="F19" s="37">
        <v>11</v>
      </c>
      <c r="G19" s="37">
        <v>4</v>
      </c>
      <c r="H19" s="37">
        <v>35</v>
      </c>
      <c r="I19" s="23">
        <f t="shared" si="2"/>
        <v>39875</v>
      </c>
      <c r="J19" s="23">
        <f t="shared" si="3"/>
        <v>1941</v>
      </c>
      <c r="K19" s="23">
        <f t="shared" si="4"/>
        <v>32.35</v>
      </c>
      <c r="L19" s="38">
        <f t="shared" si="5"/>
        <v>32</v>
      </c>
      <c r="M19" s="38">
        <f t="shared" si="6"/>
        <v>21.000000000000085</v>
      </c>
      <c r="T19" s="36"/>
    </row>
    <row r="20" spans="1:20" ht="27.75" customHeight="1">
      <c r="A20" s="39">
        <v>5</v>
      </c>
      <c r="B20" s="39">
        <f t="shared" si="7"/>
        <v>11</v>
      </c>
      <c r="C20" s="39">
        <f t="shared" si="1"/>
        <v>4</v>
      </c>
      <c r="D20" s="39">
        <f t="shared" si="1"/>
        <v>35</v>
      </c>
      <c r="E20" s="23">
        <f t="shared" si="0"/>
        <v>39875</v>
      </c>
      <c r="F20" s="37">
        <v>11</v>
      </c>
      <c r="G20" s="37">
        <v>40</v>
      </c>
      <c r="H20" s="37">
        <v>59</v>
      </c>
      <c r="I20" s="23">
        <f t="shared" si="2"/>
        <v>42059</v>
      </c>
      <c r="J20" s="23">
        <f t="shared" si="3"/>
        <v>2184</v>
      </c>
      <c r="K20" s="23">
        <f t="shared" si="4"/>
        <v>36.4</v>
      </c>
      <c r="L20" s="38">
        <f t="shared" si="5"/>
        <v>36</v>
      </c>
      <c r="M20" s="38">
        <f t="shared" si="6"/>
        <v>23.999999999999915</v>
      </c>
      <c r="T20" s="36"/>
    </row>
    <row r="21" spans="1:20" ht="27.75" customHeight="1">
      <c r="A21" s="39">
        <v>6</v>
      </c>
      <c r="B21" s="39">
        <f t="shared" si="7"/>
        <v>11</v>
      </c>
      <c r="C21" s="39">
        <f t="shared" si="1"/>
        <v>40</v>
      </c>
      <c r="D21" s="39">
        <f t="shared" si="1"/>
        <v>59</v>
      </c>
      <c r="E21" s="23">
        <f t="shared" si="0"/>
        <v>42059</v>
      </c>
      <c r="F21" s="37">
        <v>12</v>
      </c>
      <c r="G21" s="37">
        <v>17</v>
      </c>
      <c r="H21" s="37">
        <v>25</v>
      </c>
      <c r="I21" s="23">
        <f t="shared" si="2"/>
        <v>44245</v>
      </c>
      <c r="J21" s="23">
        <f t="shared" si="3"/>
        <v>2186</v>
      </c>
      <c r="K21" s="23">
        <f t="shared" si="4"/>
        <v>36.43333333333333</v>
      </c>
      <c r="L21" s="38">
        <f t="shared" si="5"/>
        <v>36</v>
      </c>
      <c r="M21" s="38">
        <f t="shared" si="6"/>
        <v>25.9999999999998</v>
      </c>
      <c r="T21" s="36"/>
    </row>
    <row r="22" spans="1:20" ht="27.75" customHeight="1">
      <c r="A22" s="39">
        <v>7</v>
      </c>
      <c r="B22" s="39">
        <f t="shared" si="7"/>
        <v>12</v>
      </c>
      <c r="C22" s="39">
        <f t="shared" si="1"/>
        <v>17</v>
      </c>
      <c r="D22" s="39">
        <f t="shared" si="1"/>
        <v>25</v>
      </c>
      <c r="E22" s="23">
        <f t="shared" si="0"/>
        <v>44245</v>
      </c>
      <c r="F22" s="37">
        <v>12</v>
      </c>
      <c r="G22" s="37">
        <v>50</v>
      </c>
      <c r="H22" s="37">
        <v>30</v>
      </c>
      <c r="I22" s="23">
        <f t="shared" si="2"/>
        <v>46230</v>
      </c>
      <c r="J22" s="23">
        <f t="shared" si="3"/>
        <v>1985</v>
      </c>
      <c r="K22" s="23">
        <f t="shared" si="4"/>
        <v>33.083333333333336</v>
      </c>
      <c r="L22" s="38">
        <f t="shared" si="5"/>
        <v>33</v>
      </c>
      <c r="M22" s="38">
        <f t="shared" si="6"/>
        <v>5.000000000000142</v>
      </c>
      <c r="T22" s="36"/>
    </row>
    <row r="23" spans="1:20" ht="27.75" customHeight="1">
      <c r="A23" s="39">
        <v>8</v>
      </c>
      <c r="B23" s="39">
        <f t="shared" si="7"/>
        <v>12</v>
      </c>
      <c r="C23" s="39">
        <f t="shared" si="1"/>
        <v>50</v>
      </c>
      <c r="D23" s="39">
        <f t="shared" si="1"/>
        <v>30</v>
      </c>
      <c r="E23" s="23">
        <f t="shared" si="0"/>
        <v>46230</v>
      </c>
      <c r="F23" s="37">
        <v>13</v>
      </c>
      <c r="G23" s="37">
        <v>29</v>
      </c>
      <c r="H23" s="37">
        <v>15</v>
      </c>
      <c r="I23" s="23">
        <f t="shared" si="2"/>
        <v>48555</v>
      </c>
      <c r="J23" s="23">
        <f t="shared" si="3"/>
        <v>2325</v>
      </c>
      <c r="K23" s="23">
        <f t="shared" si="4"/>
        <v>38.75</v>
      </c>
      <c r="L23" s="38">
        <f t="shared" si="5"/>
        <v>38</v>
      </c>
      <c r="M23" s="38">
        <f t="shared" si="6"/>
        <v>45</v>
      </c>
      <c r="T23" s="36"/>
    </row>
    <row r="24" spans="1:20" ht="27.75" customHeight="1">
      <c r="A24" s="39">
        <v>9</v>
      </c>
      <c r="B24" s="39">
        <f t="shared" si="7"/>
        <v>13</v>
      </c>
      <c r="C24" s="39">
        <f t="shared" si="1"/>
        <v>29</v>
      </c>
      <c r="D24" s="39">
        <f t="shared" si="1"/>
        <v>15</v>
      </c>
      <c r="E24" s="23">
        <f t="shared" si="0"/>
        <v>48555</v>
      </c>
      <c r="F24" s="37">
        <v>14</v>
      </c>
      <c r="G24" s="37">
        <v>6</v>
      </c>
      <c r="H24" s="37">
        <v>39</v>
      </c>
      <c r="I24" s="23">
        <f t="shared" si="2"/>
        <v>50799</v>
      </c>
      <c r="J24" s="23">
        <f t="shared" si="3"/>
        <v>2244</v>
      </c>
      <c r="K24" s="23">
        <f t="shared" si="4"/>
        <v>37.4</v>
      </c>
      <c r="L24" s="38">
        <f t="shared" si="5"/>
        <v>37</v>
      </c>
      <c r="M24" s="38">
        <f t="shared" si="6"/>
        <v>23.999999999999915</v>
      </c>
      <c r="T24" s="36"/>
    </row>
    <row r="25" spans="1:20" s="166" customFormat="1" ht="27.75" customHeight="1">
      <c r="A25" s="161">
        <v>10</v>
      </c>
      <c r="B25" s="39">
        <f aca="true" t="shared" si="8" ref="B25:D26">+F24</f>
        <v>14</v>
      </c>
      <c r="C25" s="39">
        <f t="shared" si="8"/>
        <v>6</v>
      </c>
      <c r="D25" s="39">
        <f t="shared" si="8"/>
        <v>39</v>
      </c>
      <c r="E25" s="162">
        <f>SUM(((B25*60)+C25)*60)+D25</f>
        <v>50799</v>
      </c>
      <c r="F25" s="163">
        <v>14</v>
      </c>
      <c r="G25" s="163">
        <v>47</v>
      </c>
      <c r="H25" s="163">
        <v>21</v>
      </c>
      <c r="I25" s="162">
        <f>SUM(((F25*60)+G25)*60)+H25</f>
        <v>53241</v>
      </c>
      <c r="J25" s="162">
        <f>SUM(I25-E25)</f>
        <v>2442</v>
      </c>
      <c r="K25" s="162">
        <f t="shared" si="4"/>
        <v>40.7</v>
      </c>
      <c r="L25" s="164">
        <f t="shared" si="5"/>
        <v>40</v>
      </c>
      <c r="M25" s="164">
        <f>SUM(K25-L25)*60</f>
        <v>42.00000000000017</v>
      </c>
      <c r="N25" s="165"/>
      <c r="O25" s="165"/>
      <c r="P25" s="165"/>
      <c r="Q25" s="165"/>
      <c r="R25" s="165"/>
      <c r="T25" s="167"/>
    </row>
    <row r="26" spans="1:20" s="166" customFormat="1" ht="27.75" customHeight="1">
      <c r="A26" s="161">
        <v>11</v>
      </c>
      <c r="B26" s="161">
        <f t="shared" si="8"/>
        <v>14</v>
      </c>
      <c r="C26" s="161">
        <f t="shared" si="8"/>
        <v>47</v>
      </c>
      <c r="D26" s="161">
        <f t="shared" si="8"/>
        <v>21</v>
      </c>
      <c r="E26" s="162">
        <f>SUM(((B26*60)+C26)*60)+D26</f>
        <v>53241</v>
      </c>
      <c r="F26" s="163">
        <v>15</v>
      </c>
      <c r="G26" s="163">
        <v>23</v>
      </c>
      <c r="H26" s="163">
        <v>35</v>
      </c>
      <c r="I26" s="162">
        <f>SUM(((F26*60)+G26)*60)+H26</f>
        <v>55415</v>
      </c>
      <c r="J26" s="162">
        <f>SUM(I26-E26)</f>
        <v>2174</v>
      </c>
      <c r="K26" s="162">
        <f t="shared" si="4"/>
        <v>36.233333333333334</v>
      </c>
      <c r="L26" s="164">
        <f t="shared" si="5"/>
        <v>36</v>
      </c>
      <c r="M26" s="164">
        <f>SUM(K26-L26)*60</f>
        <v>14.000000000000057</v>
      </c>
      <c r="N26" s="165"/>
      <c r="O26" s="165"/>
      <c r="P26" s="165"/>
      <c r="Q26" s="165"/>
      <c r="R26" s="165"/>
      <c r="T26" s="167"/>
    </row>
  </sheetData>
  <sheetProtection password="CC3D" sheet="1" objects="1" scenarios="1"/>
  <protectedRanges>
    <protectedRange sqref="D4:G5" name="Range1"/>
    <protectedRange sqref="A9:C10" name="Range5_1"/>
    <protectedRange sqref="F16:H26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5"/>
  <sheetViews>
    <sheetView zoomScale="75" zoomScaleNormal="75"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13.00390625" style="5" hidden="1" customWidth="1"/>
    <col min="10" max="10" width="15.00390625" style="5" hidden="1" customWidth="1"/>
    <col min="11" max="11" width="13.14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392" t="str">
        <f>+'Actual Time Session Summary '!A1:A2</f>
        <v>Annual Regatta 2004</v>
      </c>
      <c r="B1" s="392"/>
      <c r="C1" s="392"/>
      <c r="D1" s="6"/>
      <c r="F1" s="382" t="s">
        <v>30</v>
      </c>
      <c r="G1" s="383">
        <v>0</v>
      </c>
      <c r="H1" s="1"/>
      <c r="I1" s="2"/>
      <c r="J1" s="2"/>
      <c r="K1" s="3"/>
      <c r="L1" s="384" t="s">
        <v>0</v>
      </c>
      <c r="M1" s="384"/>
    </row>
    <row r="2" spans="1:13" ht="27" customHeight="1">
      <c r="A2" s="392"/>
      <c r="B2" s="392"/>
      <c r="C2" s="392"/>
      <c r="D2" s="6"/>
      <c r="F2" s="382"/>
      <c r="G2" s="383"/>
      <c r="H2" s="6"/>
      <c r="I2" s="7"/>
      <c r="J2" s="7"/>
      <c r="K2" s="8"/>
      <c r="L2" s="9" t="s">
        <v>1</v>
      </c>
      <c r="M2" s="9" t="s">
        <v>2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tr">
        <f>+'Boat  Handicap data'!B5</f>
        <v>H16</v>
      </c>
      <c r="M3" s="12">
        <f>+'Boat  Handicap data'!C5</f>
        <v>0.787</v>
      </c>
    </row>
    <row r="4" spans="1:13" ht="27.75" customHeight="1">
      <c r="A4" s="385" t="s">
        <v>4</v>
      </c>
      <c r="B4" s="386"/>
      <c r="C4" s="387"/>
      <c r="D4" s="388" t="str">
        <f>+'Boat  Handicap data'!B17</f>
        <v>Sharkies</v>
      </c>
      <c r="E4" s="388"/>
      <c r="F4" s="388"/>
      <c r="G4" s="388"/>
      <c r="H4" s="13"/>
      <c r="I4" s="13"/>
      <c r="J4" s="13"/>
      <c r="K4" s="7"/>
      <c r="L4" s="12" t="str">
        <f>+'Boat  Handicap data'!B6</f>
        <v>P16</v>
      </c>
      <c r="M4" s="12">
        <f>+'Boat  Handicap data'!C6</f>
        <v>0.814</v>
      </c>
    </row>
    <row r="5" spans="1:13" ht="27.75" customHeight="1">
      <c r="A5" s="385" t="s">
        <v>0</v>
      </c>
      <c r="B5" s="386"/>
      <c r="C5" s="387"/>
      <c r="D5" s="389" t="str">
        <f>+'Boat  Handicap data'!C17</f>
        <v>H16</v>
      </c>
      <c r="E5" s="390"/>
      <c r="F5" s="391"/>
      <c r="G5" s="133"/>
      <c r="H5" s="14"/>
      <c r="I5" s="7"/>
      <c r="J5" s="7"/>
      <c r="K5" s="7"/>
      <c r="L5" s="12" t="str">
        <f>+'Boat  Handicap data'!B7</f>
        <v>L2000</v>
      </c>
      <c r="M5" s="12">
        <f>+'Boat  Handicap data'!C7</f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392" t="s">
        <v>7</v>
      </c>
      <c r="B7" s="392"/>
      <c r="C7" s="392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392"/>
      <c r="B8" s="392"/>
      <c r="C8" s="392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393"/>
      <c r="B9" s="394"/>
      <c r="C9" s="395"/>
      <c r="D9" s="399" t="s">
        <v>8</v>
      </c>
      <c r="E9" s="400"/>
      <c r="F9" s="400"/>
      <c r="G9" s="400" t="s">
        <v>9</v>
      </c>
      <c r="H9" s="400"/>
      <c r="I9" s="14"/>
      <c r="J9" s="14"/>
      <c r="K9" s="21"/>
      <c r="L9" s="400" t="s">
        <v>10</v>
      </c>
      <c r="M9" s="18"/>
      <c r="N9" s="5"/>
      <c r="O9" s="5"/>
    </row>
    <row r="10" spans="1:16" ht="29.25" customHeight="1">
      <c r="A10" s="396"/>
      <c r="B10" s="397"/>
      <c r="C10" s="398"/>
      <c r="D10" s="22" t="s">
        <v>11</v>
      </c>
      <c r="E10" s="23"/>
      <c r="F10" s="12" t="s">
        <v>12</v>
      </c>
      <c r="G10" s="12" t="s">
        <v>11</v>
      </c>
      <c r="H10" s="12" t="s">
        <v>12</v>
      </c>
      <c r="I10" s="49" t="s">
        <v>13</v>
      </c>
      <c r="J10" s="49" t="s">
        <v>14</v>
      </c>
      <c r="K10" s="49" t="s">
        <v>15</v>
      </c>
      <c r="L10" s="400"/>
      <c r="M10" s="24" t="s">
        <v>16</v>
      </c>
      <c r="N10" s="5"/>
      <c r="O10" s="5"/>
      <c r="P10" s="5"/>
    </row>
    <row r="11" spans="1:16" ht="35.25" customHeight="1">
      <c r="A11" s="401" t="s">
        <v>17</v>
      </c>
      <c r="B11" s="401"/>
      <c r="C11" s="401"/>
      <c r="D11" s="25">
        <f>ROUNDDOWN(K11,0)</f>
        <v>36</v>
      </c>
      <c r="E11" s="26"/>
      <c r="F11" s="27">
        <f>SUM(K11-D11)*60</f>
        <v>37.09999999999994</v>
      </c>
      <c r="G11" s="25">
        <f>ROUNDDOWN(M11,0)</f>
        <v>46</v>
      </c>
      <c r="H11" s="27">
        <f>SUM(M11-G11)*60</f>
        <v>31.740787801778794</v>
      </c>
      <c r="I11" s="14">
        <f>IF($D$5=L3,J11/$M$3)+IF($D$5=L4,J11/$M$4)+IF($D$5=L5,J11/$M$5)</f>
        <v>2791.740787801779</v>
      </c>
      <c r="J11" s="28">
        <f>SUM(J16:J25)/L11</f>
        <v>2197.1</v>
      </c>
      <c r="K11" s="28">
        <f>SUM(J11/60)</f>
        <v>36.61833333333333</v>
      </c>
      <c r="L11" s="402">
        <f>+A14-G1</f>
        <v>10</v>
      </c>
      <c r="M11" s="29">
        <f>SUM(I11/60)</f>
        <v>46.52901313002965</v>
      </c>
      <c r="N11" s="5"/>
      <c r="O11" s="5"/>
      <c r="P11" s="5"/>
    </row>
    <row r="12" spans="1:16" ht="35.25" customHeight="1">
      <c r="A12" s="401" t="s">
        <v>18</v>
      </c>
      <c r="B12" s="401"/>
      <c r="C12" s="401"/>
      <c r="D12" s="25">
        <f>ROUNDDOWN(K12,0)</f>
        <v>30</v>
      </c>
      <c r="E12" s="26"/>
      <c r="F12" s="27">
        <f>SUM(K12-D12)*60</f>
        <v>15.999999999999943</v>
      </c>
      <c r="G12" s="25">
        <f>ROUNDDOWN(M12,0)</f>
        <v>38</v>
      </c>
      <c r="H12" s="27">
        <f>SUM(M12-G12)*60</f>
        <v>27.496823379923825</v>
      </c>
      <c r="I12" s="14">
        <f>IF($D$5=L3,J12/$M$3)+IF($D$5=L4,J12/$M$4)+IF($D$5=L5,J12/$M$5)</f>
        <v>2307.4968233799236</v>
      </c>
      <c r="J12" s="28">
        <f>MIN(J16:J25)</f>
        <v>1816</v>
      </c>
      <c r="K12" s="28">
        <f>SUM(J12/60)</f>
        <v>30.266666666666666</v>
      </c>
      <c r="L12" s="403"/>
      <c r="M12" s="29">
        <f>SUM(I12/60)</f>
        <v>38.4582803896654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COUNTA(A16:A25)</f>
        <v>10</v>
      </c>
      <c r="B14" s="384" t="s">
        <v>19</v>
      </c>
      <c r="C14" s="384"/>
      <c r="D14" s="384"/>
      <c r="E14" s="23"/>
      <c r="F14" s="384" t="s">
        <v>29</v>
      </c>
      <c r="G14" s="384"/>
      <c r="H14" s="384"/>
      <c r="I14" s="23"/>
      <c r="J14" s="23"/>
      <c r="K14" s="23"/>
      <c r="L14" s="384" t="s">
        <v>20</v>
      </c>
      <c r="M14" s="384"/>
    </row>
    <row r="15" spans="1:20" ht="47.25" customHeight="1">
      <c r="A15" s="34" t="s">
        <v>21</v>
      </c>
      <c r="B15" s="34" t="s">
        <v>22</v>
      </c>
      <c r="C15" s="34" t="s">
        <v>23</v>
      </c>
      <c r="D15" s="34" t="s">
        <v>24</v>
      </c>
      <c r="E15" s="23" t="s">
        <v>25</v>
      </c>
      <c r="F15" s="34" t="s">
        <v>22</v>
      </c>
      <c r="G15" s="34" t="s">
        <v>23</v>
      </c>
      <c r="H15" s="34" t="s">
        <v>24</v>
      </c>
      <c r="I15" s="35" t="s">
        <v>25</v>
      </c>
      <c r="J15" s="35" t="s">
        <v>14</v>
      </c>
      <c r="K15" s="35" t="s">
        <v>26</v>
      </c>
      <c r="L15" s="34" t="s">
        <v>23</v>
      </c>
      <c r="M15" s="34" t="s">
        <v>24</v>
      </c>
      <c r="T15" s="36"/>
    </row>
    <row r="16" spans="1:20" ht="27.75" customHeight="1">
      <c r="A16" s="37">
        <v>1</v>
      </c>
      <c r="B16" s="37">
        <v>9</v>
      </c>
      <c r="C16" s="37">
        <v>0</v>
      </c>
      <c r="D16" s="37">
        <v>0</v>
      </c>
      <c r="E16" s="23">
        <f aca="true" t="shared" si="0" ref="E16:E24">SUM(((B16*60)+C16)*60)+D16</f>
        <v>32400</v>
      </c>
      <c r="F16" s="37">
        <v>9</v>
      </c>
      <c r="G16" s="37">
        <v>34</v>
      </c>
      <c r="H16" s="37">
        <v>31</v>
      </c>
      <c r="I16" s="23">
        <f>SUM(((F16*60)+G16)*60)+H16</f>
        <v>34471</v>
      </c>
      <c r="J16" s="23">
        <f>SUM(I16-E16)</f>
        <v>2071</v>
      </c>
      <c r="K16" s="23">
        <f>SUM(J16/60)</f>
        <v>34.516666666666666</v>
      </c>
      <c r="L16" s="38">
        <f>ROUNDDOWN(K16,0)</f>
        <v>34</v>
      </c>
      <c r="M16" s="38">
        <f>SUM(K16-L16)*60</f>
        <v>30.999999999999943</v>
      </c>
      <c r="T16" s="36"/>
    </row>
    <row r="17" spans="1:20" ht="27.75" customHeight="1">
      <c r="A17" s="39">
        <v>2</v>
      </c>
      <c r="B17" s="39">
        <f>+F16</f>
        <v>9</v>
      </c>
      <c r="C17" s="39">
        <f aca="true" t="shared" si="1" ref="C17:D24">+G16</f>
        <v>34</v>
      </c>
      <c r="D17" s="39">
        <f t="shared" si="1"/>
        <v>31</v>
      </c>
      <c r="E17" s="23">
        <f t="shared" si="0"/>
        <v>34471</v>
      </c>
      <c r="F17" s="37">
        <v>10</v>
      </c>
      <c r="G17" s="37">
        <v>4</v>
      </c>
      <c r="H17" s="37">
        <v>47</v>
      </c>
      <c r="I17" s="23">
        <f aca="true" t="shared" si="2" ref="I17:I24">SUM(((F17*60)+G17)*60)+H17</f>
        <v>36287</v>
      </c>
      <c r="J17" s="23">
        <f aca="true" t="shared" si="3" ref="J17:J24">SUM(I17-E17)</f>
        <v>1816</v>
      </c>
      <c r="K17" s="23">
        <f aca="true" t="shared" si="4" ref="K17:K25">SUM(J17/60)</f>
        <v>30.266666666666666</v>
      </c>
      <c r="L17" s="38">
        <f aca="true" t="shared" si="5" ref="L17:L25">ROUNDDOWN(K17,0)</f>
        <v>30</v>
      </c>
      <c r="M17" s="38">
        <f aca="true" t="shared" si="6" ref="M17:M24">SUM(K17-L17)*60</f>
        <v>15.999999999999943</v>
      </c>
      <c r="T17" s="36"/>
    </row>
    <row r="18" spans="1:20" ht="27.75" customHeight="1">
      <c r="A18" s="39">
        <v>3</v>
      </c>
      <c r="B18" s="39">
        <f aca="true" t="shared" si="7" ref="B18:B24">+F17</f>
        <v>10</v>
      </c>
      <c r="C18" s="39">
        <f t="shared" si="1"/>
        <v>4</v>
      </c>
      <c r="D18" s="39">
        <f t="shared" si="1"/>
        <v>47</v>
      </c>
      <c r="E18" s="23">
        <f t="shared" si="0"/>
        <v>36287</v>
      </c>
      <c r="F18" s="37">
        <v>10</v>
      </c>
      <c r="G18" s="37">
        <v>42</v>
      </c>
      <c r="H18" s="37">
        <v>57</v>
      </c>
      <c r="I18" s="23">
        <f t="shared" si="2"/>
        <v>38577</v>
      </c>
      <c r="J18" s="23">
        <f t="shared" si="3"/>
        <v>2290</v>
      </c>
      <c r="K18" s="23">
        <f t="shared" si="4"/>
        <v>38.166666666666664</v>
      </c>
      <c r="L18" s="38">
        <f t="shared" si="5"/>
        <v>38</v>
      </c>
      <c r="M18" s="38">
        <f t="shared" si="6"/>
        <v>9.999999999999858</v>
      </c>
      <c r="T18" s="36"/>
    </row>
    <row r="19" spans="1:20" ht="27.75" customHeight="1">
      <c r="A19" s="40">
        <v>4</v>
      </c>
      <c r="B19" s="39">
        <f t="shared" si="7"/>
        <v>10</v>
      </c>
      <c r="C19" s="39">
        <f t="shared" si="1"/>
        <v>42</v>
      </c>
      <c r="D19" s="39">
        <f t="shared" si="1"/>
        <v>57</v>
      </c>
      <c r="E19" s="23">
        <f t="shared" si="0"/>
        <v>38577</v>
      </c>
      <c r="F19" s="37">
        <v>11</v>
      </c>
      <c r="G19" s="37">
        <v>20</v>
      </c>
      <c r="H19" s="37">
        <v>44</v>
      </c>
      <c r="I19" s="23">
        <f t="shared" si="2"/>
        <v>40844</v>
      </c>
      <c r="J19" s="23">
        <f t="shared" si="3"/>
        <v>2267</v>
      </c>
      <c r="K19" s="23">
        <f t="shared" si="4"/>
        <v>37.78333333333333</v>
      </c>
      <c r="L19" s="38">
        <f t="shared" si="5"/>
        <v>37</v>
      </c>
      <c r="M19" s="38">
        <f t="shared" si="6"/>
        <v>46.999999999999886</v>
      </c>
      <c r="T19" s="36"/>
    </row>
    <row r="20" spans="1:20" ht="27.75" customHeight="1">
      <c r="A20" s="39">
        <v>5</v>
      </c>
      <c r="B20" s="39">
        <f t="shared" si="7"/>
        <v>11</v>
      </c>
      <c r="C20" s="39">
        <f t="shared" si="1"/>
        <v>20</v>
      </c>
      <c r="D20" s="39">
        <f t="shared" si="1"/>
        <v>44</v>
      </c>
      <c r="E20" s="23">
        <f t="shared" si="0"/>
        <v>40844</v>
      </c>
      <c r="F20" s="37">
        <v>11</v>
      </c>
      <c r="G20" s="37">
        <v>54</v>
      </c>
      <c r="H20" s="37">
        <v>3</v>
      </c>
      <c r="I20" s="23">
        <f t="shared" si="2"/>
        <v>42843</v>
      </c>
      <c r="J20" s="23">
        <f t="shared" si="3"/>
        <v>1999</v>
      </c>
      <c r="K20" s="23">
        <f t="shared" si="4"/>
        <v>33.31666666666667</v>
      </c>
      <c r="L20" s="38">
        <f t="shared" si="5"/>
        <v>33</v>
      </c>
      <c r="M20" s="38">
        <f t="shared" si="6"/>
        <v>19.0000000000002</v>
      </c>
      <c r="T20" s="36"/>
    </row>
    <row r="21" spans="1:20" ht="27.75" customHeight="1">
      <c r="A21" s="39">
        <v>6</v>
      </c>
      <c r="B21" s="39">
        <f t="shared" si="7"/>
        <v>11</v>
      </c>
      <c r="C21" s="39">
        <f t="shared" si="1"/>
        <v>54</v>
      </c>
      <c r="D21" s="39">
        <f t="shared" si="1"/>
        <v>3</v>
      </c>
      <c r="E21" s="23">
        <f t="shared" si="0"/>
        <v>42843</v>
      </c>
      <c r="F21" s="37">
        <v>12</v>
      </c>
      <c r="G21" s="37">
        <v>30</v>
      </c>
      <c r="H21" s="37">
        <v>6</v>
      </c>
      <c r="I21" s="23">
        <f t="shared" si="2"/>
        <v>45006</v>
      </c>
      <c r="J21" s="23">
        <f t="shared" si="3"/>
        <v>2163</v>
      </c>
      <c r="K21" s="23">
        <f t="shared" si="4"/>
        <v>36.05</v>
      </c>
      <c r="L21" s="38">
        <f t="shared" si="5"/>
        <v>36</v>
      </c>
      <c r="M21" s="38">
        <f t="shared" si="6"/>
        <v>2.9999999999998295</v>
      </c>
      <c r="T21" s="36"/>
    </row>
    <row r="22" spans="1:20" ht="27.75" customHeight="1">
      <c r="A22" s="39">
        <v>7</v>
      </c>
      <c r="B22" s="39">
        <f t="shared" si="7"/>
        <v>12</v>
      </c>
      <c r="C22" s="39">
        <f t="shared" si="1"/>
        <v>30</v>
      </c>
      <c r="D22" s="39">
        <f t="shared" si="1"/>
        <v>6</v>
      </c>
      <c r="E22" s="23">
        <f t="shared" si="0"/>
        <v>45006</v>
      </c>
      <c r="F22" s="37">
        <v>13</v>
      </c>
      <c r="G22" s="37">
        <v>8</v>
      </c>
      <c r="H22" s="37">
        <v>2</v>
      </c>
      <c r="I22" s="23">
        <f t="shared" si="2"/>
        <v>47282</v>
      </c>
      <c r="J22" s="23">
        <f t="shared" si="3"/>
        <v>2276</v>
      </c>
      <c r="K22" s="23">
        <f t="shared" si="4"/>
        <v>37.93333333333333</v>
      </c>
      <c r="L22" s="38">
        <f t="shared" si="5"/>
        <v>37</v>
      </c>
      <c r="M22" s="38">
        <f t="shared" si="6"/>
        <v>55.9999999999998</v>
      </c>
      <c r="T22" s="36"/>
    </row>
    <row r="23" spans="1:20" ht="27.75" customHeight="1">
      <c r="A23" s="39">
        <v>8</v>
      </c>
      <c r="B23" s="39">
        <f t="shared" si="7"/>
        <v>13</v>
      </c>
      <c r="C23" s="39">
        <f t="shared" si="1"/>
        <v>8</v>
      </c>
      <c r="D23" s="39">
        <f t="shared" si="1"/>
        <v>2</v>
      </c>
      <c r="E23" s="23">
        <f t="shared" si="0"/>
        <v>47282</v>
      </c>
      <c r="F23" s="37">
        <v>13</v>
      </c>
      <c r="G23" s="37">
        <v>48</v>
      </c>
      <c r="H23" s="37">
        <v>25</v>
      </c>
      <c r="I23" s="23">
        <f t="shared" si="2"/>
        <v>49705</v>
      </c>
      <c r="J23" s="23">
        <f t="shared" si="3"/>
        <v>2423</v>
      </c>
      <c r="K23" s="23">
        <f t="shared" si="4"/>
        <v>40.38333333333333</v>
      </c>
      <c r="L23" s="38">
        <f t="shared" si="5"/>
        <v>40</v>
      </c>
      <c r="M23" s="38">
        <f t="shared" si="6"/>
        <v>22.99999999999997</v>
      </c>
      <c r="T23" s="36"/>
    </row>
    <row r="24" spans="1:20" ht="27.75" customHeight="1">
      <c r="A24" s="39">
        <v>9</v>
      </c>
      <c r="B24" s="39">
        <f t="shared" si="7"/>
        <v>13</v>
      </c>
      <c r="C24" s="39">
        <f t="shared" si="1"/>
        <v>48</v>
      </c>
      <c r="D24" s="39">
        <f t="shared" si="1"/>
        <v>25</v>
      </c>
      <c r="E24" s="23">
        <f t="shared" si="0"/>
        <v>49705</v>
      </c>
      <c r="F24" s="37">
        <v>14</v>
      </c>
      <c r="G24" s="37">
        <v>23</v>
      </c>
      <c r="H24" s="37">
        <v>56</v>
      </c>
      <c r="I24" s="23">
        <f t="shared" si="2"/>
        <v>51836</v>
      </c>
      <c r="J24" s="23">
        <f t="shared" si="3"/>
        <v>2131</v>
      </c>
      <c r="K24" s="23">
        <f t="shared" si="4"/>
        <v>35.516666666666666</v>
      </c>
      <c r="L24" s="38">
        <f t="shared" si="5"/>
        <v>35</v>
      </c>
      <c r="M24" s="38">
        <f t="shared" si="6"/>
        <v>30.999999999999943</v>
      </c>
      <c r="T24" s="36"/>
    </row>
    <row r="25" spans="1:20" ht="27.75" customHeight="1">
      <c r="A25" s="39">
        <v>10</v>
      </c>
      <c r="B25" s="39">
        <f>+F24</f>
        <v>14</v>
      </c>
      <c r="C25" s="39">
        <f>+G24</f>
        <v>23</v>
      </c>
      <c r="D25" s="39">
        <f>+H24</f>
        <v>56</v>
      </c>
      <c r="E25" s="23">
        <f>SUM(((B25*60)+C25)*60)+D25</f>
        <v>51836</v>
      </c>
      <c r="F25" s="37">
        <v>15</v>
      </c>
      <c r="G25" s="37">
        <v>6</v>
      </c>
      <c r="H25" s="37">
        <v>11</v>
      </c>
      <c r="I25" s="23">
        <f>SUM(((F25*60)+G25)*60)+H25</f>
        <v>54371</v>
      </c>
      <c r="J25" s="23">
        <f>SUM(I25-E25)</f>
        <v>2535</v>
      </c>
      <c r="K25" s="23">
        <f t="shared" si="4"/>
        <v>42.25</v>
      </c>
      <c r="L25" s="38">
        <f t="shared" si="5"/>
        <v>42</v>
      </c>
      <c r="M25" s="38">
        <f>SUM(K25-L25)*60</f>
        <v>15</v>
      </c>
      <c r="T25" s="36"/>
    </row>
  </sheetData>
  <sheetProtection password="CC3D" sheet="1" objects="1" scenarios="1"/>
  <protectedRanges>
    <protectedRange sqref="D4:G5" name="Range1"/>
    <protectedRange sqref="A9:C10" name="Range5_1"/>
    <protectedRange sqref="F16:H25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27"/>
  <sheetViews>
    <sheetView zoomScale="75" zoomScaleNormal="75"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0" width="10.7109375" style="5" hidden="1" customWidth="1"/>
    <col min="11" max="11" width="12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392" t="str">
        <f>+'Actual Time Session Summary '!A1:A2</f>
        <v>Annual Regatta 2004</v>
      </c>
      <c r="B1" s="392"/>
      <c r="C1" s="392"/>
      <c r="D1" s="6"/>
      <c r="F1" s="382" t="s">
        <v>30</v>
      </c>
      <c r="G1" s="383">
        <v>0</v>
      </c>
      <c r="H1" s="1"/>
      <c r="I1" s="2"/>
      <c r="J1" s="2"/>
      <c r="K1" s="3"/>
      <c r="L1" s="384" t="s">
        <v>0</v>
      </c>
      <c r="M1" s="384"/>
    </row>
    <row r="2" spans="1:13" ht="27" customHeight="1">
      <c r="A2" s="392"/>
      <c r="B2" s="392"/>
      <c r="C2" s="392"/>
      <c r="D2" s="6"/>
      <c r="F2" s="382"/>
      <c r="G2" s="383"/>
      <c r="H2" s="6"/>
      <c r="I2" s="7"/>
      <c r="J2" s="7"/>
      <c r="K2" s="8"/>
      <c r="L2" s="9" t="s">
        <v>1</v>
      </c>
      <c r="M2" s="9" t="s">
        <v>2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tr">
        <f>+'Boat  Handicap data'!B5</f>
        <v>H16</v>
      </c>
      <c r="M3" s="12">
        <f>+'Boat  Handicap data'!C5</f>
        <v>0.787</v>
      </c>
    </row>
    <row r="4" spans="1:13" ht="27.75" customHeight="1">
      <c r="A4" s="385" t="s">
        <v>4</v>
      </c>
      <c r="B4" s="386"/>
      <c r="C4" s="387"/>
      <c r="D4" s="388" t="str">
        <f>+'Boat  Handicap data'!B19</f>
        <v>Surfin Turtles</v>
      </c>
      <c r="E4" s="388"/>
      <c r="F4" s="388"/>
      <c r="G4" s="388"/>
      <c r="H4" s="13"/>
      <c r="I4" s="13"/>
      <c r="J4" s="13"/>
      <c r="K4" s="7"/>
      <c r="L4" s="12" t="str">
        <f>+'Boat  Handicap data'!B6</f>
        <v>P16</v>
      </c>
      <c r="M4" s="12">
        <f>+'Boat  Handicap data'!C6</f>
        <v>0.814</v>
      </c>
    </row>
    <row r="5" spans="1:13" ht="27.75" customHeight="1">
      <c r="A5" s="385" t="s">
        <v>0</v>
      </c>
      <c r="B5" s="386"/>
      <c r="C5" s="387"/>
      <c r="D5" s="389" t="str">
        <f>+'Boat  Handicap data'!C19</f>
        <v>H16</v>
      </c>
      <c r="E5" s="390"/>
      <c r="F5" s="391"/>
      <c r="G5" s="133"/>
      <c r="H5" s="14"/>
      <c r="I5" s="7"/>
      <c r="J5" s="7"/>
      <c r="K5" s="7"/>
      <c r="L5" s="12" t="str">
        <f>+'Boat  Handicap data'!B7</f>
        <v>L2000</v>
      </c>
      <c r="M5" s="12">
        <f>+'Boat  Handicap data'!C7</f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392" t="s">
        <v>7</v>
      </c>
      <c r="B7" s="392"/>
      <c r="C7" s="392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392"/>
      <c r="B8" s="392"/>
      <c r="C8" s="392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393"/>
      <c r="B9" s="394"/>
      <c r="C9" s="395"/>
      <c r="D9" s="399" t="s">
        <v>8</v>
      </c>
      <c r="E9" s="400"/>
      <c r="F9" s="400"/>
      <c r="G9" s="400" t="s">
        <v>9</v>
      </c>
      <c r="H9" s="400"/>
      <c r="I9" s="14"/>
      <c r="J9" s="14"/>
      <c r="K9" s="21"/>
      <c r="L9" s="400" t="s">
        <v>10</v>
      </c>
      <c r="M9" s="18"/>
      <c r="N9" s="5"/>
      <c r="O9" s="5"/>
    </row>
    <row r="10" spans="1:16" ht="29.25" customHeight="1">
      <c r="A10" s="396"/>
      <c r="B10" s="397"/>
      <c r="C10" s="398"/>
      <c r="D10" s="22" t="s">
        <v>11</v>
      </c>
      <c r="E10" s="23"/>
      <c r="F10" s="12" t="s">
        <v>12</v>
      </c>
      <c r="G10" s="12" t="s">
        <v>11</v>
      </c>
      <c r="H10" s="12" t="s">
        <v>12</v>
      </c>
      <c r="I10" s="49" t="s">
        <v>13</v>
      </c>
      <c r="J10" s="49" t="s">
        <v>14</v>
      </c>
      <c r="K10" s="49" t="s">
        <v>15</v>
      </c>
      <c r="L10" s="400"/>
      <c r="M10" s="24" t="s">
        <v>16</v>
      </c>
      <c r="N10" s="5"/>
      <c r="O10" s="5"/>
      <c r="P10" s="5"/>
    </row>
    <row r="11" spans="1:16" ht="35.25" customHeight="1">
      <c r="A11" s="401" t="s">
        <v>17</v>
      </c>
      <c r="B11" s="401"/>
      <c r="C11" s="401"/>
      <c r="D11" s="25">
        <f>ROUNDDOWN(K11,0)</f>
        <v>30</v>
      </c>
      <c r="E11" s="26"/>
      <c r="F11" s="27">
        <f>SUM(K11-D11)*60</f>
        <v>55.00000000000007</v>
      </c>
      <c r="G11" s="25">
        <f>ROUNDDOWN(M11,0)</f>
        <v>39</v>
      </c>
      <c r="H11" s="27">
        <f>SUM(M11-G11)*60</f>
        <v>17.05209656925021</v>
      </c>
      <c r="I11" s="14">
        <f>IF($D$5=L3,J11/$M$3)+IF($D$5=L4,J11/$M$4)+IF($D$5=L5,J11/$M$5)</f>
        <v>2357.0520965692504</v>
      </c>
      <c r="J11" s="28">
        <f>SUM(J16:J55)/L11</f>
        <v>1855</v>
      </c>
      <c r="K11" s="28">
        <f>SUM(J11/60)</f>
        <v>30.916666666666668</v>
      </c>
      <c r="L11" s="402">
        <f>+A14-G1</f>
        <v>12</v>
      </c>
      <c r="M11" s="29">
        <f>SUM(I11/60)</f>
        <v>39.2842016094875</v>
      </c>
      <c r="N11" s="5"/>
      <c r="O11" s="5"/>
      <c r="P11" s="5"/>
    </row>
    <row r="12" spans="1:16" ht="35.25" customHeight="1">
      <c r="A12" s="401" t="s">
        <v>18</v>
      </c>
      <c r="B12" s="401"/>
      <c r="C12" s="401"/>
      <c r="D12" s="25">
        <f>ROUNDDOWN(K12,0)</f>
        <v>26</v>
      </c>
      <c r="E12" s="26"/>
      <c r="F12" s="27">
        <f>SUM(K12-D12)*60</f>
        <v>7.999999999999972</v>
      </c>
      <c r="G12" s="25">
        <f>ROUNDDOWN(M12,0)</f>
        <v>33</v>
      </c>
      <c r="H12" s="27">
        <f>SUM(M12-G12)*60</f>
        <v>12.376111817026754</v>
      </c>
      <c r="I12" s="14">
        <f>IF($D$5=L3,J12/$M$3)+IF($D$5=L4,J12/$M$4)+IF($D$5=L5,J12/$M$5)</f>
        <v>1992.3761118170266</v>
      </c>
      <c r="J12" s="28">
        <f>MIN(J16:J55)</f>
        <v>1568</v>
      </c>
      <c r="K12" s="28">
        <f>SUM(J12/60)</f>
        <v>26.133333333333333</v>
      </c>
      <c r="L12" s="403"/>
      <c r="M12" s="29">
        <f>SUM(I12/60)</f>
        <v>33.20626853028378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COUNTA(A16:A55)</f>
        <v>12</v>
      </c>
      <c r="B14" s="384" t="s">
        <v>19</v>
      </c>
      <c r="C14" s="384"/>
      <c r="D14" s="384"/>
      <c r="E14" s="23"/>
      <c r="F14" s="384" t="s">
        <v>29</v>
      </c>
      <c r="G14" s="384"/>
      <c r="H14" s="384"/>
      <c r="I14" s="23"/>
      <c r="J14" s="23"/>
      <c r="K14" s="23"/>
      <c r="L14" s="384" t="s">
        <v>20</v>
      </c>
      <c r="M14" s="384"/>
    </row>
    <row r="15" spans="1:20" ht="47.25" customHeight="1">
      <c r="A15" s="34" t="s">
        <v>21</v>
      </c>
      <c r="B15" s="34" t="s">
        <v>22</v>
      </c>
      <c r="C15" s="34" t="s">
        <v>23</v>
      </c>
      <c r="D15" s="34" t="s">
        <v>24</v>
      </c>
      <c r="E15" s="23" t="s">
        <v>25</v>
      </c>
      <c r="F15" s="34" t="s">
        <v>22</v>
      </c>
      <c r="G15" s="34" t="s">
        <v>23</v>
      </c>
      <c r="H15" s="34" t="s">
        <v>24</v>
      </c>
      <c r="I15" s="35" t="s">
        <v>25</v>
      </c>
      <c r="J15" s="35" t="s">
        <v>14</v>
      </c>
      <c r="K15" s="35" t="s">
        <v>26</v>
      </c>
      <c r="L15" s="34" t="s">
        <v>23</v>
      </c>
      <c r="M15" s="34" t="s">
        <v>24</v>
      </c>
      <c r="T15" s="36"/>
    </row>
    <row r="16" spans="1:20" ht="27.75" customHeight="1">
      <c r="A16" s="37">
        <v>1</v>
      </c>
      <c r="B16" s="37">
        <v>9</v>
      </c>
      <c r="C16" s="37">
        <v>0</v>
      </c>
      <c r="D16" s="37">
        <v>0</v>
      </c>
      <c r="E16" s="23">
        <f aca="true" t="shared" si="0" ref="E16:E24">SUM(((B16*60)+C16)*60)+D16</f>
        <v>32400</v>
      </c>
      <c r="F16" s="37">
        <v>9</v>
      </c>
      <c r="G16" s="37">
        <v>26</v>
      </c>
      <c r="H16" s="37">
        <v>45</v>
      </c>
      <c r="I16" s="23">
        <f>SUM(((F16*60)+G16)*60)+H16</f>
        <v>34005</v>
      </c>
      <c r="J16" s="23">
        <f>SUM(I16-E16)</f>
        <v>1605</v>
      </c>
      <c r="K16" s="23">
        <f>SUM(J16/60)</f>
        <v>26.75</v>
      </c>
      <c r="L16" s="38">
        <f>ROUNDDOWN(K16,0)</f>
        <v>26</v>
      </c>
      <c r="M16" s="38">
        <f>SUM(K16-L16)*60</f>
        <v>45</v>
      </c>
      <c r="T16" s="36"/>
    </row>
    <row r="17" spans="1:20" ht="27.75" customHeight="1">
      <c r="A17" s="39">
        <v>2</v>
      </c>
      <c r="B17" s="39">
        <f>+F16</f>
        <v>9</v>
      </c>
      <c r="C17" s="39">
        <f aca="true" t="shared" si="1" ref="C17:D24">+G16</f>
        <v>26</v>
      </c>
      <c r="D17" s="39">
        <f t="shared" si="1"/>
        <v>45</v>
      </c>
      <c r="E17" s="23">
        <f t="shared" si="0"/>
        <v>34005</v>
      </c>
      <c r="F17" s="37">
        <v>9</v>
      </c>
      <c r="G17" s="37">
        <v>52</v>
      </c>
      <c r="H17" s="37">
        <v>53</v>
      </c>
      <c r="I17" s="23">
        <f aca="true" t="shared" si="2" ref="I17:I24">SUM(((F17*60)+G17)*60)+H17</f>
        <v>35573</v>
      </c>
      <c r="J17" s="23">
        <f aca="true" t="shared" si="3" ref="J17:J24">SUM(I17-E17)</f>
        <v>1568</v>
      </c>
      <c r="K17" s="23">
        <f aca="true" t="shared" si="4" ref="K17:K27">SUM(J17/60)</f>
        <v>26.133333333333333</v>
      </c>
      <c r="L17" s="38">
        <f aca="true" t="shared" si="5" ref="L17:L27">ROUNDDOWN(K17,0)</f>
        <v>26</v>
      </c>
      <c r="M17" s="38">
        <f aca="true" t="shared" si="6" ref="M17:M24">SUM(K17-L17)*60</f>
        <v>7.999999999999972</v>
      </c>
      <c r="T17" s="36"/>
    </row>
    <row r="18" spans="1:20" ht="27.75" customHeight="1">
      <c r="A18" s="39">
        <v>3</v>
      </c>
      <c r="B18" s="39">
        <f aca="true" t="shared" si="7" ref="B18:B24">+F17</f>
        <v>9</v>
      </c>
      <c r="C18" s="39">
        <f t="shared" si="1"/>
        <v>52</v>
      </c>
      <c r="D18" s="39">
        <f t="shared" si="1"/>
        <v>53</v>
      </c>
      <c r="E18" s="23">
        <f t="shared" si="0"/>
        <v>35573</v>
      </c>
      <c r="F18" s="37">
        <v>10</v>
      </c>
      <c r="G18" s="37">
        <v>23</v>
      </c>
      <c r="H18" s="37">
        <v>8</v>
      </c>
      <c r="I18" s="23">
        <f t="shared" si="2"/>
        <v>37388</v>
      </c>
      <c r="J18" s="23">
        <f t="shared" si="3"/>
        <v>1815</v>
      </c>
      <c r="K18" s="23">
        <f t="shared" si="4"/>
        <v>30.25</v>
      </c>
      <c r="L18" s="38">
        <f t="shared" si="5"/>
        <v>30</v>
      </c>
      <c r="M18" s="38">
        <f t="shared" si="6"/>
        <v>15</v>
      </c>
      <c r="T18" s="36"/>
    </row>
    <row r="19" spans="1:20" ht="27.75" customHeight="1">
      <c r="A19" s="40">
        <v>4</v>
      </c>
      <c r="B19" s="39">
        <f t="shared" si="7"/>
        <v>10</v>
      </c>
      <c r="C19" s="39">
        <f t="shared" si="1"/>
        <v>23</v>
      </c>
      <c r="D19" s="39">
        <f t="shared" si="1"/>
        <v>8</v>
      </c>
      <c r="E19" s="23">
        <f t="shared" si="0"/>
        <v>37388</v>
      </c>
      <c r="F19" s="37">
        <v>10</v>
      </c>
      <c r="G19" s="37">
        <v>53</v>
      </c>
      <c r="H19" s="37">
        <v>39</v>
      </c>
      <c r="I19" s="23">
        <f t="shared" si="2"/>
        <v>39219</v>
      </c>
      <c r="J19" s="23">
        <f t="shared" si="3"/>
        <v>1831</v>
      </c>
      <c r="K19" s="23">
        <f t="shared" si="4"/>
        <v>30.516666666666666</v>
      </c>
      <c r="L19" s="38">
        <f t="shared" si="5"/>
        <v>30</v>
      </c>
      <c r="M19" s="38">
        <f t="shared" si="6"/>
        <v>30.999999999999943</v>
      </c>
      <c r="T19" s="36"/>
    </row>
    <row r="20" spans="1:20" ht="27.75" customHeight="1">
      <c r="A20" s="39">
        <v>5</v>
      </c>
      <c r="B20" s="39">
        <f t="shared" si="7"/>
        <v>10</v>
      </c>
      <c r="C20" s="39">
        <f t="shared" si="1"/>
        <v>53</v>
      </c>
      <c r="D20" s="39">
        <f t="shared" si="1"/>
        <v>39</v>
      </c>
      <c r="E20" s="23">
        <f t="shared" si="0"/>
        <v>39219</v>
      </c>
      <c r="F20" s="37">
        <v>11</v>
      </c>
      <c r="G20" s="37">
        <v>24</v>
      </c>
      <c r="H20" s="37">
        <v>0</v>
      </c>
      <c r="I20" s="23">
        <f t="shared" si="2"/>
        <v>41040</v>
      </c>
      <c r="J20" s="23">
        <f t="shared" si="3"/>
        <v>1821</v>
      </c>
      <c r="K20" s="23">
        <f t="shared" si="4"/>
        <v>30.35</v>
      </c>
      <c r="L20" s="38">
        <f t="shared" si="5"/>
        <v>30</v>
      </c>
      <c r="M20" s="38">
        <f t="shared" si="6"/>
        <v>21.000000000000085</v>
      </c>
      <c r="T20" s="36"/>
    </row>
    <row r="21" spans="1:20" ht="27.75" customHeight="1">
      <c r="A21" s="39">
        <v>6</v>
      </c>
      <c r="B21" s="39">
        <f t="shared" si="7"/>
        <v>11</v>
      </c>
      <c r="C21" s="39">
        <f t="shared" si="1"/>
        <v>24</v>
      </c>
      <c r="D21" s="39">
        <f t="shared" si="1"/>
        <v>0</v>
      </c>
      <c r="E21" s="23">
        <f t="shared" si="0"/>
        <v>41040</v>
      </c>
      <c r="F21" s="37">
        <v>11</v>
      </c>
      <c r="G21" s="37">
        <v>56</v>
      </c>
      <c r="H21" s="37">
        <v>50</v>
      </c>
      <c r="I21" s="23">
        <f t="shared" si="2"/>
        <v>43010</v>
      </c>
      <c r="J21" s="23">
        <f t="shared" si="3"/>
        <v>1970</v>
      </c>
      <c r="K21" s="23">
        <f t="shared" si="4"/>
        <v>32.833333333333336</v>
      </c>
      <c r="L21" s="38">
        <f t="shared" si="5"/>
        <v>32</v>
      </c>
      <c r="M21" s="38">
        <f t="shared" si="6"/>
        <v>50.00000000000014</v>
      </c>
      <c r="T21" s="36"/>
    </row>
    <row r="22" spans="1:20" ht="27.75" customHeight="1">
      <c r="A22" s="39">
        <v>7</v>
      </c>
      <c r="B22" s="39">
        <f t="shared" si="7"/>
        <v>11</v>
      </c>
      <c r="C22" s="39">
        <f t="shared" si="1"/>
        <v>56</v>
      </c>
      <c r="D22" s="39">
        <f t="shared" si="1"/>
        <v>50</v>
      </c>
      <c r="E22" s="23">
        <f t="shared" si="0"/>
        <v>43010</v>
      </c>
      <c r="F22" s="37">
        <v>12</v>
      </c>
      <c r="G22" s="37">
        <v>28</v>
      </c>
      <c r="H22" s="37">
        <v>48</v>
      </c>
      <c r="I22" s="23">
        <f t="shared" si="2"/>
        <v>44928</v>
      </c>
      <c r="J22" s="23">
        <f t="shared" si="3"/>
        <v>1918</v>
      </c>
      <c r="K22" s="23">
        <f t="shared" si="4"/>
        <v>31.966666666666665</v>
      </c>
      <c r="L22" s="38">
        <f t="shared" si="5"/>
        <v>31</v>
      </c>
      <c r="M22" s="38">
        <f t="shared" si="6"/>
        <v>57.9999999999999</v>
      </c>
      <c r="T22" s="36"/>
    </row>
    <row r="23" spans="1:20" ht="27.75" customHeight="1">
      <c r="A23" s="39">
        <v>8</v>
      </c>
      <c r="B23" s="39">
        <f t="shared" si="7"/>
        <v>12</v>
      </c>
      <c r="C23" s="39">
        <f t="shared" si="1"/>
        <v>28</v>
      </c>
      <c r="D23" s="39">
        <f t="shared" si="1"/>
        <v>48</v>
      </c>
      <c r="E23" s="23">
        <f t="shared" si="0"/>
        <v>44928</v>
      </c>
      <c r="F23" s="37">
        <v>13</v>
      </c>
      <c r="G23" s="37">
        <v>4</v>
      </c>
      <c r="H23" s="37">
        <v>50</v>
      </c>
      <c r="I23" s="23">
        <f t="shared" si="2"/>
        <v>47090</v>
      </c>
      <c r="J23" s="23">
        <f t="shared" si="3"/>
        <v>2162</v>
      </c>
      <c r="K23" s="23">
        <f t="shared" si="4"/>
        <v>36.03333333333333</v>
      </c>
      <c r="L23" s="38">
        <f t="shared" si="5"/>
        <v>36</v>
      </c>
      <c r="M23" s="38">
        <f t="shared" si="6"/>
        <v>1.9999999999998863</v>
      </c>
      <c r="T23" s="36"/>
    </row>
    <row r="24" spans="1:20" ht="27.75" customHeight="1">
      <c r="A24" s="39">
        <v>9</v>
      </c>
      <c r="B24" s="39">
        <f t="shared" si="7"/>
        <v>13</v>
      </c>
      <c r="C24" s="39">
        <f t="shared" si="1"/>
        <v>4</v>
      </c>
      <c r="D24" s="39">
        <f t="shared" si="1"/>
        <v>50</v>
      </c>
      <c r="E24" s="23">
        <f t="shared" si="0"/>
        <v>47090</v>
      </c>
      <c r="F24" s="37">
        <v>13</v>
      </c>
      <c r="G24" s="37">
        <v>38</v>
      </c>
      <c r="H24" s="37">
        <v>6</v>
      </c>
      <c r="I24" s="23">
        <f t="shared" si="2"/>
        <v>49086</v>
      </c>
      <c r="J24" s="23">
        <f t="shared" si="3"/>
        <v>1996</v>
      </c>
      <c r="K24" s="23">
        <f t="shared" si="4"/>
        <v>33.266666666666666</v>
      </c>
      <c r="L24" s="38">
        <f t="shared" si="5"/>
        <v>33</v>
      </c>
      <c r="M24" s="38">
        <f t="shared" si="6"/>
        <v>15.999999999999943</v>
      </c>
      <c r="T24" s="36"/>
    </row>
    <row r="25" spans="1:20" s="166" customFormat="1" ht="27.75" customHeight="1">
      <c r="A25" s="161">
        <v>10</v>
      </c>
      <c r="B25" s="161">
        <f aca="true" t="shared" si="8" ref="B25:D27">+F24</f>
        <v>13</v>
      </c>
      <c r="C25" s="161">
        <f t="shared" si="8"/>
        <v>38</v>
      </c>
      <c r="D25" s="161">
        <f t="shared" si="8"/>
        <v>6</v>
      </c>
      <c r="E25" s="162">
        <f>SUM(((B25*60)+C25)*60)+D25</f>
        <v>49086</v>
      </c>
      <c r="F25" s="163">
        <v>14</v>
      </c>
      <c r="G25" s="163">
        <v>8</v>
      </c>
      <c r="H25" s="163">
        <v>22</v>
      </c>
      <c r="I25" s="162">
        <f>SUM(((F25*60)+G25)*60)+H25</f>
        <v>50902</v>
      </c>
      <c r="J25" s="162">
        <f>SUM(I25-E25)</f>
        <v>1816</v>
      </c>
      <c r="K25" s="162">
        <f t="shared" si="4"/>
        <v>30.266666666666666</v>
      </c>
      <c r="L25" s="164">
        <f t="shared" si="5"/>
        <v>30</v>
      </c>
      <c r="M25" s="164">
        <f>SUM(K25-L25)*60</f>
        <v>15.999999999999943</v>
      </c>
      <c r="N25" s="165"/>
      <c r="O25" s="165"/>
      <c r="P25" s="165"/>
      <c r="Q25" s="165"/>
      <c r="R25" s="165"/>
      <c r="T25" s="167"/>
    </row>
    <row r="26" spans="1:20" s="166" customFormat="1" ht="27.75" customHeight="1">
      <c r="A26" s="161">
        <v>11</v>
      </c>
      <c r="B26" s="161">
        <f t="shared" si="8"/>
        <v>14</v>
      </c>
      <c r="C26" s="161">
        <f t="shared" si="8"/>
        <v>8</v>
      </c>
      <c r="D26" s="161">
        <f t="shared" si="8"/>
        <v>22</v>
      </c>
      <c r="E26" s="162">
        <f>SUM(((B26*60)+C26)*60)+D26</f>
        <v>50902</v>
      </c>
      <c r="F26" s="163">
        <v>14</v>
      </c>
      <c r="G26" s="163">
        <v>38</v>
      </c>
      <c r="H26" s="163">
        <v>36</v>
      </c>
      <c r="I26" s="162">
        <f>SUM(((F26*60)+G26)*60)+H26</f>
        <v>52716</v>
      </c>
      <c r="J26" s="162">
        <f>SUM(I26-E26)</f>
        <v>1814</v>
      </c>
      <c r="K26" s="162">
        <f t="shared" si="4"/>
        <v>30.233333333333334</v>
      </c>
      <c r="L26" s="164">
        <f t="shared" si="5"/>
        <v>30</v>
      </c>
      <c r="M26" s="164">
        <f>SUM(K26-L26)*60</f>
        <v>14.000000000000057</v>
      </c>
      <c r="N26" s="165"/>
      <c r="O26" s="165"/>
      <c r="P26" s="165"/>
      <c r="Q26" s="165"/>
      <c r="R26" s="165"/>
      <c r="T26" s="167"/>
    </row>
    <row r="27" spans="1:20" s="166" customFormat="1" ht="27.75" customHeight="1">
      <c r="A27" s="161">
        <v>12</v>
      </c>
      <c r="B27" s="161">
        <f t="shared" si="8"/>
        <v>14</v>
      </c>
      <c r="C27" s="161">
        <f t="shared" si="8"/>
        <v>38</v>
      </c>
      <c r="D27" s="161">
        <f t="shared" si="8"/>
        <v>36</v>
      </c>
      <c r="E27" s="162">
        <f>SUM(((B27*60)+C27)*60)+D27</f>
        <v>52716</v>
      </c>
      <c r="F27" s="163">
        <v>15</v>
      </c>
      <c r="G27" s="163">
        <v>11</v>
      </c>
      <c r="H27" s="163">
        <v>0</v>
      </c>
      <c r="I27" s="162">
        <f>SUM(((F27*60)+G27)*60)+H27</f>
        <v>54660</v>
      </c>
      <c r="J27" s="162">
        <f>SUM(I27-E27)</f>
        <v>1944</v>
      </c>
      <c r="K27" s="162">
        <f t="shared" si="4"/>
        <v>32.4</v>
      </c>
      <c r="L27" s="164">
        <f t="shared" si="5"/>
        <v>32</v>
      </c>
      <c r="M27" s="164">
        <f>SUM(K27-L27)*60</f>
        <v>23.999999999999915</v>
      </c>
      <c r="N27" s="165"/>
      <c r="O27" s="165"/>
      <c r="P27" s="165"/>
      <c r="Q27" s="165"/>
      <c r="R27" s="165"/>
      <c r="T27" s="167"/>
    </row>
  </sheetData>
  <sheetProtection password="CC3D" sheet="1" objects="1" scenarios="1"/>
  <protectedRanges>
    <protectedRange sqref="D4:G5" name="Range1"/>
    <protectedRange sqref="A9:C10" name="Range5_1"/>
    <protectedRange sqref="F16:H27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25"/>
  <sheetViews>
    <sheetView zoomScale="75" zoomScaleNormal="75"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6.28125" style="5" hidden="1" customWidth="1"/>
    <col min="10" max="10" width="7.8515625" style="5" hidden="1" customWidth="1"/>
    <col min="11" max="11" width="11.281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392" t="str">
        <f>+'Actual Time Session Summary '!A1:A2</f>
        <v>Annual Regatta 2004</v>
      </c>
      <c r="B1" s="392"/>
      <c r="C1" s="392"/>
      <c r="D1" s="6"/>
      <c r="F1" s="382" t="s">
        <v>30</v>
      </c>
      <c r="G1" s="383">
        <v>0</v>
      </c>
      <c r="H1" s="1"/>
      <c r="I1" s="2"/>
      <c r="J1" s="2"/>
      <c r="K1" s="3"/>
      <c r="L1" s="384" t="s">
        <v>0</v>
      </c>
      <c r="M1" s="384"/>
    </row>
    <row r="2" spans="1:13" ht="27" customHeight="1">
      <c r="A2" s="392"/>
      <c r="B2" s="392"/>
      <c r="C2" s="392"/>
      <c r="D2" s="6"/>
      <c r="F2" s="382"/>
      <c r="G2" s="383"/>
      <c r="H2" s="6"/>
      <c r="I2" s="7"/>
      <c r="J2" s="7"/>
      <c r="K2" s="8"/>
      <c r="L2" s="9" t="s">
        <v>1</v>
      </c>
      <c r="M2" s="9" t="s">
        <v>2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tr">
        <f>+'Boat  Handicap data'!B5</f>
        <v>H16</v>
      </c>
      <c r="M3" s="12">
        <f>+'Boat  Handicap data'!C5</f>
        <v>0.787</v>
      </c>
    </row>
    <row r="4" spans="1:13" ht="27.75" customHeight="1">
      <c r="A4" s="385" t="s">
        <v>4</v>
      </c>
      <c r="B4" s="386"/>
      <c r="C4" s="387"/>
      <c r="D4" s="388" t="str">
        <f>+'Boat  Handicap data'!B20</f>
        <v>Wildcats</v>
      </c>
      <c r="E4" s="388"/>
      <c r="F4" s="388"/>
      <c r="G4" s="388"/>
      <c r="H4" s="13"/>
      <c r="I4" s="13"/>
      <c r="J4" s="13"/>
      <c r="K4" s="7"/>
      <c r="L4" s="12" t="str">
        <f>+'Boat  Handicap data'!B6</f>
        <v>P16</v>
      </c>
      <c r="M4" s="12">
        <f>+'Boat  Handicap data'!C6</f>
        <v>0.814</v>
      </c>
    </row>
    <row r="5" spans="1:13" ht="27.75" customHeight="1">
      <c r="A5" s="385" t="s">
        <v>0</v>
      </c>
      <c r="B5" s="386"/>
      <c r="C5" s="387"/>
      <c r="D5" s="389" t="str">
        <f>+'Boat  Handicap data'!C20</f>
        <v>H16</v>
      </c>
      <c r="E5" s="390"/>
      <c r="F5" s="391"/>
      <c r="G5" s="133"/>
      <c r="H5" s="14"/>
      <c r="I5" s="7"/>
      <c r="J5" s="7"/>
      <c r="K5" s="7"/>
      <c r="L5" s="12" t="str">
        <f>+'Boat  Handicap data'!B7</f>
        <v>L2000</v>
      </c>
      <c r="M5" s="12">
        <f>+'Boat  Handicap data'!C7</f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392" t="s">
        <v>7</v>
      </c>
      <c r="B7" s="392"/>
      <c r="C7" s="392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392"/>
      <c r="B8" s="392"/>
      <c r="C8" s="392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393"/>
      <c r="B9" s="394"/>
      <c r="C9" s="395"/>
      <c r="D9" s="399" t="s">
        <v>8</v>
      </c>
      <c r="E9" s="400"/>
      <c r="F9" s="400"/>
      <c r="G9" s="400" t="s">
        <v>9</v>
      </c>
      <c r="H9" s="400"/>
      <c r="I9" s="14"/>
      <c r="J9" s="14"/>
      <c r="K9" s="21"/>
      <c r="L9" s="400" t="s">
        <v>10</v>
      </c>
      <c r="M9" s="18"/>
      <c r="N9" s="5"/>
      <c r="O9" s="5"/>
    </row>
    <row r="10" spans="1:16" ht="29.25" customHeight="1">
      <c r="A10" s="396"/>
      <c r="B10" s="397"/>
      <c r="C10" s="398"/>
      <c r="D10" s="22" t="s">
        <v>11</v>
      </c>
      <c r="E10" s="23"/>
      <c r="F10" s="12" t="s">
        <v>12</v>
      </c>
      <c r="G10" s="12" t="s">
        <v>11</v>
      </c>
      <c r="H10" s="12" t="s">
        <v>12</v>
      </c>
      <c r="I10" s="49" t="s">
        <v>13</v>
      </c>
      <c r="J10" s="49" t="s">
        <v>14</v>
      </c>
      <c r="K10" s="49" t="s">
        <v>15</v>
      </c>
      <c r="L10" s="400"/>
      <c r="M10" s="24" t="s">
        <v>16</v>
      </c>
      <c r="N10" s="5"/>
      <c r="O10" s="5"/>
      <c r="P10" s="5"/>
    </row>
    <row r="11" spans="1:16" ht="35.25" customHeight="1">
      <c r="A11" s="401" t="s">
        <v>17</v>
      </c>
      <c r="B11" s="401"/>
      <c r="C11" s="401"/>
      <c r="D11" s="25">
        <f>ROUNDDOWN(K11,0)</f>
        <v>37</v>
      </c>
      <c r="E11" s="26"/>
      <c r="F11" s="27">
        <f>SUM(K11-D11)*60</f>
        <v>13.000000000000114</v>
      </c>
      <c r="G11" s="25">
        <f>ROUNDDOWN(M11,0)</f>
        <v>47</v>
      </c>
      <c r="H11" s="27">
        <f>SUM(M11-G11)*60</f>
        <v>17.357052096568992</v>
      </c>
      <c r="I11" s="14">
        <f>IF($D$5=L3,J11/$M$3)+IF($D$5=L4,J11/$M$4)+IF($D$5=L5,J11/$M$5)</f>
        <v>2837.357052096569</v>
      </c>
      <c r="J11" s="28">
        <f>SUM(J16:J25)/L11</f>
        <v>2233</v>
      </c>
      <c r="K11" s="28">
        <f>SUM(J11/60)</f>
        <v>37.21666666666667</v>
      </c>
      <c r="L11" s="402">
        <f>+A14-G1</f>
        <v>10</v>
      </c>
      <c r="M11" s="29">
        <f>SUM(I11/60)</f>
        <v>47.28928420160948</v>
      </c>
      <c r="N11" s="5"/>
      <c r="O11" s="5"/>
      <c r="P11" s="5"/>
    </row>
    <row r="12" spans="1:16" ht="35.25" customHeight="1">
      <c r="A12" s="401" t="s">
        <v>18</v>
      </c>
      <c r="B12" s="401"/>
      <c r="C12" s="401"/>
      <c r="D12" s="25">
        <f>ROUNDDOWN(K12,0)</f>
        <v>30</v>
      </c>
      <c r="E12" s="26"/>
      <c r="F12" s="27">
        <f>SUM(K12-D12)*60</f>
        <v>56.99999999999996</v>
      </c>
      <c r="G12" s="25">
        <f>ROUNDDOWN(M12,0)</f>
        <v>39</v>
      </c>
      <c r="H12" s="27">
        <f>SUM(M12-G12)*60</f>
        <v>19.59339263024134</v>
      </c>
      <c r="I12" s="14">
        <f>IF($D$5=L3,J12/$M$3)+IF($D$5=L4,J12/$M$4)+IF($D$5=L5,J12/$M$5)</f>
        <v>2359.5933926302414</v>
      </c>
      <c r="J12" s="28">
        <f>MIN(J16:J25)</f>
        <v>1857</v>
      </c>
      <c r="K12" s="28">
        <f>SUM(J12/60)</f>
        <v>30.95</v>
      </c>
      <c r="L12" s="403"/>
      <c r="M12" s="29">
        <f>SUM(I12/60)</f>
        <v>39.326556543837356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COUNTA(A16:A25)</f>
        <v>10</v>
      </c>
      <c r="B14" s="384" t="s">
        <v>19</v>
      </c>
      <c r="C14" s="384"/>
      <c r="D14" s="384"/>
      <c r="E14" s="23"/>
      <c r="F14" s="384" t="s">
        <v>29</v>
      </c>
      <c r="G14" s="384"/>
      <c r="H14" s="384"/>
      <c r="I14" s="23"/>
      <c r="J14" s="23"/>
      <c r="K14" s="23"/>
      <c r="L14" s="384" t="s">
        <v>20</v>
      </c>
      <c r="M14" s="384"/>
    </row>
    <row r="15" spans="1:20" ht="47.25" customHeight="1">
      <c r="A15" s="34" t="s">
        <v>21</v>
      </c>
      <c r="B15" s="34" t="s">
        <v>22</v>
      </c>
      <c r="C15" s="34" t="s">
        <v>23</v>
      </c>
      <c r="D15" s="34" t="s">
        <v>24</v>
      </c>
      <c r="E15" s="23" t="s">
        <v>25</v>
      </c>
      <c r="F15" s="34" t="s">
        <v>22</v>
      </c>
      <c r="G15" s="34" t="s">
        <v>23</v>
      </c>
      <c r="H15" s="34" t="s">
        <v>24</v>
      </c>
      <c r="I15" s="35" t="s">
        <v>25</v>
      </c>
      <c r="J15" s="35" t="s">
        <v>14</v>
      </c>
      <c r="K15" s="35" t="s">
        <v>26</v>
      </c>
      <c r="L15" s="34" t="s">
        <v>23</v>
      </c>
      <c r="M15" s="34" t="s">
        <v>24</v>
      </c>
      <c r="T15" s="36"/>
    </row>
    <row r="16" spans="1:20" ht="27.75" customHeight="1">
      <c r="A16" s="37">
        <v>1</v>
      </c>
      <c r="B16" s="37">
        <v>9</v>
      </c>
      <c r="C16" s="37">
        <v>0</v>
      </c>
      <c r="D16" s="37">
        <v>0</v>
      </c>
      <c r="E16" s="23">
        <f aca="true" t="shared" si="0" ref="E16:E24">SUM(((B16*60)+C16)*60)+D16</f>
        <v>32400</v>
      </c>
      <c r="F16" s="37">
        <v>9</v>
      </c>
      <c r="G16" s="37">
        <v>36</v>
      </c>
      <c r="H16" s="37">
        <v>10</v>
      </c>
      <c r="I16" s="23">
        <f>SUM(((F16*60)+G16)*60)+H16</f>
        <v>34570</v>
      </c>
      <c r="J16" s="23">
        <f>SUM(I16-E16)</f>
        <v>2170</v>
      </c>
      <c r="K16" s="23">
        <f>SUM(J16/60)</f>
        <v>36.166666666666664</v>
      </c>
      <c r="L16" s="38">
        <f>ROUNDDOWN(K16,0)</f>
        <v>36</v>
      </c>
      <c r="M16" s="38">
        <f>SUM(K16-L16)*60</f>
        <v>9.999999999999858</v>
      </c>
      <c r="T16" s="36"/>
    </row>
    <row r="17" spans="1:20" ht="27.75" customHeight="1">
      <c r="A17" s="39">
        <v>2</v>
      </c>
      <c r="B17" s="39">
        <f>+F16</f>
        <v>9</v>
      </c>
      <c r="C17" s="39">
        <f aca="true" t="shared" si="1" ref="C17:D24">+G16</f>
        <v>36</v>
      </c>
      <c r="D17" s="39">
        <f t="shared" si="1"/>
        <v>10</v>
      </c>
      <c r="E17" s="23">
        <f t="shared" si="0"/>
        <v>34570</v>
      </c>
      <c r="F17" s="37">
        <v>10</v>
      </c>
      <c r="G17" s="37">
        <v>7</v>
      </c>
      <c r="H17" s="37">
        <v>7</v>
      </c>
      <c r="I17" s="23">
        <f aca="true" t="shared" si="2" ref="I17:I24">SUM(((F17*60)+G17)*60)+H17</f>
        <v>36427</v>
      </c>
      <c r="J17" s="23">
        <f aca="true" t="shared" si="3" ref="J17:J24">SUM(I17-E17)</f>
        <v>1857</v>
      </c>
      <c r="K17" s="23">
        <f aca="true" t="shared" si="4" ref="K17:K25">SUM(J17/60)</f>
        <v>30.95</v>
      </c>
      <c r="L17" s="38">
        <f aca="true" t="shared" si="5" ref="L17:L25">ROUNDDOWN(K17,0)</f>
        <v>30</v>
      </c>
      <c r="M17" s="38">
        <f aca="true" t="shared" si="6" ref="M17:M24">SUM(K17-L17)*60</f>
        <v>56.99999999999996</v>
      </c>
      <c r="T17" s="36"/>
    </row>
    <row r="18" spans="1:20" ht="27.75" customHeight="1">
      <c r="A18" s="39">
        <v>3</v>
      </c>
      <c r="B18" s="39">
        <f aca="true" t="shared" si="7" ref="B18:B24">+F17</f>
        <v>10</v>
      </c>
      <c r="C18" s="39">
        <f t="shared" si="1"/>
        <v>7</v>
      </c>
      <c r="D18" s="39">
        <f t="shared" si="1"/>
        <v>7</v>
      </c>
      <c r="E18" s="23">
        <f t="shared" si="0"/>
        <v>36427</v>
      </c>
      <c r="F18" s="37">
        <v>10</v>
      </c>
      <c r="G18" s="37">
        <v>44</v>
      </c>
      <c r="H18" s="37">
        <v>14</v>
      </c>
      <c r="I18" s="23">
        <f t="shared" si="2"/>
        <v>38654</v>
      </c>
      <c r="J18" s="23">
        <f t="shared" si="3"/>
        <v>2227</v>
      </c>
      <c r="K18" s="23">
        <f t="shared" si="4"/>
        <v>37.11666666666667</v>
      </c>
      <c r="L18" s="38">
        <f t="shared" si="5"/>
        <v>37</v>
      </c>
      <c r="M18" s="38">
        <f t="shared" si="6"/>
        <v>7.000000000000028</v>
      </c>
      <c r="T18" s="36"/>
    </row>
    <row r="19" spans="1:20" ht="27.75" customHeight="1">
      <c r="A19" s="40">
        <v>4</v>
      </c>
      <c r="B19" s="39">
        <f t="shared" si="7"/>
        <v>10</v>
      </c>
      <c r="C19" s="39">
        <f t="shared" si="1"/>
        <v>44</v>
      </c>
      <c r="D19" s="39">
        <f t="shared" si="1"/>
        <v>14</v>
      </c>
      <c r="E19" s="23">
        <f t="shared" si="0"/>
        <v>38654</v>
      </c>
      <c r="F19" s="37">
        <v>11</v>
      </c>
      <c r="G19" s="37">
        <v>21</v>
      </c>
      <c r="H19" s="37">
        <v>42</v>
      </c>
      <c r="I19" s="23">
        <f t="shared" si="2"/>
        <v>40902</v>
      </c>
      <c r="J19" s="23">
        <f t="shared" si="3"/>
        <v>2248</v>
      </c>
      <c r="K19" s="23">
        <f t="shared" si="4"/>
        <v>37.46666666666667</v>
      </c>
      <c r="L19" s="38">
        <f t="shared" si="5"/>
        <v>37</v>
      </c>
      <c r="M19" s="38">
        <f t="shared" si="6"/>
        <v>28.000000000000114</v>
      </c>
      <c r="T19" s="36"/>
    </row>
    <row r="20" spans="1:20" ht="27.75" customHeight="1">
      <c r="A20" s="39">
        <v>5</v>
      </c>
      <c r="B20" s="39">
        <f t="shared" si="7"/>
        <v>11</v>
      </c>
      <c r="C20" s="39">
        <f t="shared" si="1"/>
        <v>21</v>
      </c>
      <c r="D20" s="39">
        <f t="shared" si="1"/>
        <v>42</v>
      </c>
      <c r="E20" s="23">
        <f t="shared" si="0"/>
        <v>40902</v>
      </c>
      <c r="F20" s="37">
        <v>11</v>
      </c>
      <c r="G20" s="37">
        <v>55</v>
      </c>
      <c r="H20" s="37">
        <v>50</v>
      </c>
      <c r="I20" s="23">
        <f t="shared" si="2"/>
        <v>42950</v>
      </c>
      <c r="J20" s="23">
        <f t="shared" si="3"/>
        <v>2048</v>
      </c>
      <c r="K20" s="23">
        <f t="shared" si="4"/>
        <v>34.13333333333333</v>
      </c>
      <c r="L20" s="38">
        <f t="shared" si="5"/>
        <v>34</v>
      </c>
      <c r="M20" s="38">
        <f t="shared" si="6"/>
        <v>7.999999999999972</v>
      </c>
      <c r="T20" s="36"/>
    </row>
    <row r="21" spans="1:20" ht="27.75" customHeight="1">
      <c r="A21" s="39">
        <v>6</v>
      </c>
      <c r="B21" s="39">
        <f t="shared" si="7"/>
        <v>11</v>
      </c>
      <c r="C21" s="39">
        <f t="shared" si="1"/>
        <v>55</v>
      </c>
      <c r="D21" s="39">
        <f t="shared" si="1"/>
        <v>50</v>
      </c>
      <c r="E21" s="23">
        <f t="shared" si="0"/>
        <v>42950</v>
      </c>
      <c r="F21" s="37">
        <v>12</v>
      </c>
      <c r="G21" s="37">
        <v>30</v>
      </c>
      <c r="H21" s="37">
        <v>35</v>
      </c>
      <c r="I21" s="23">
        <f t="shared" si="2"/>
        <v>45035</v>
      </c>
      <c r="J21" s="23">
        <f t="shared" si="3"/>
        <v>2085</v>
      </c>
      <c r="K21" s="23">
        <f t="shared" si="4"/>
        <v>34.75</v>
      </c>
      <c r="L21" s="38">
        <f t="shared" si="5"/>
        <v>34</v>
      </c>
      <c r="M21" s="38">
        <f t="shared" si="6"/>
        <v>45</v>
      </c>
      <c r="T21" s="36"/>
    </row>
    <row r="22" spans="1:20" ht="27.75" customHeight="1">
      <c r="A22" s="39">
        <v>7</v>
      </c>
      <c r="B22" s="39">
        <f t="shared" si="7"/>
        <v>12</v>
      </c>
      <c r="C22" s="39">
        <f t="shared" si="1"/>
        <v>30</v>
      </c>
      <c r="D22" s="39">
        <f t="shared" si="1"/>
        <v>35</v>
      </c>
      <c r="E22" s="23">
        <f t="shared" si="0"/>
        <v>45035</v>
      </c>
      <c r="F22" s="37">
        <v>13</v>
      </c>
      <c r="G22" s="37">
        <v>10</v>
      </c>
      <c r="H22" s="37">
        <v>49</v>
      </c>
      <c r="I22" s="23">
        <f t="shared" si="2"/>
        <v>47449</v>
      </c>
      <c r="J22" s="23">
        <f t="shared" si="3"/>
        <v>2414</v>
      </c>
      <c r="K22" s="23">
        <f t="shared" si="4"/>
        <v>40.233333333333334</v>
      </c>
      <c r="L22" s="38">
        <f t="shared" si="5"/>
        <v>40</v>
      </c>
      <c r="M22" s="38">
        <f t="shared" si="6"/>
        <v>14.000000000000057</v>
      </c>
      <c r="T22" s="36"/>
    </row>
    <row r="23" spans="1:20" ht="27.75" customHeight="1">
      <c r="A23" s="39">
        <v>8</v>
      </c>
      <c r="B23" s="39">
        <f t="shared" si="7"/>
        <v>13</v>
      </c>
      <c r="C23" s="39">
        <f t="shared" si="1"/>
        <v>10</v>
      </c>
      <c r="D23" s="39">
        <f t="shared" si="1"/>
        <v>49</v>
      </c>
      <c r="E23" s="23">
        <f t="shared" si="0"/>
        <v>47449</v>
      </c>
      <c r="F23" s="37">
        <v>13</v>
      </c>
      <c r="G23" s="37">
        <v>57</v>
      </c>
      <c r="H23" s="37">
        <v>13</v>
      </c>
      <c r="I23" s="23">
        <f t="shared" si="2"/>
        <v>50233</v>
      </c>
      <c r="J23" s="23">
        <f t="shared" si="3"/>
        <v>2784</v>
      </c>
      <c r="K23" s="23">
        <f t="shared" si="4"/>
        <v>46.4</v>
      </c>
      <c r="L23" s="38">
        <f t="shared" si="5"/>
        <v>46</v>
      </c>
      <c r="M23" s="38">
        <f t="shared" si="6"/>
        <v>23.999999999999915</v>
      </c>
      <c r="T23" s="36"/>
    </row>
    <row r="24" spans="1:20" ht="27.75" customHeight="1">
      <c r="A24" s="39">
        <v>9</v>
      </c>
      <c r="B24" s="39">
        <f t="shared" si="7"/>
        <v>13</v>
      </c>
      <c r="C24" s="39">
        <f t="shared" si="1"/>
        <v>57</v>
      </c>
      <c r="D24" s="39">
        <f t="shared" si="1"/>
        <v>13</v>
      </c>
      <c r="E24" s="23">
        <f t="shared" si="0"/>
        <v>50233</v>
      </c>
      <c r="F24" s="37">
        <v>14</v>
      </c>
      <c r="G24" s="37">
        <v>35</v>
      </c>
      <c r="H24" s="37">
        <v>37</v>
      </c>
      <c r="I24" s="23">
        <f t="shared" si="2"/>
        <v>52537</v>
      </c>
      <c r="J24" s="23">
        <f t="shared" si="3"/>
        <v>2304</v>
      </c>
      <c r="K24" s="23">
        <f t="shared" si="4"/>
        <v>38.4</v>
      </c>
      <c r="L24" s="38">
        <f t="shared" si="5"/>
        <v>38</v>
      </c>
      <c r="M24" s="38">
        <f t="shared" si="6"/>
        <v>23.999999999999915</v>
      </c>
      <c r="T24" s="36"/>
    </row>
    <row r="25" spans="1:20" s="166" customFormat="1" ht="27.75" customHeight="1">
      <c r="A25" s="161">
        <v>10</v>
      </c>
      <c r="B25" s="39">
        <f>+F24</f>
        <v>14</v>
      </c>
      <c r="C25" s="39">
        <f>+G24</f>
        <v>35</v>
      </c>
      <c r="D25" s="39">
        <f>+H24</f>
        <v>37</v>
      </c>
      <c r="E25" s="162">
        <f>SUM(((B25*60)+C25)*60)+D25</f>
        <v>52537</v>
      </c>
      <c r="F25" s="163">
        <v>15</v>
      </c>
      <c r="G25" s="163">
        <v>12</v>
      </c>
      <c r="H25" s="163">
        <v>10</v>
      </c>
      <c r="I25" s="162">
        <f>SUM(((F25*60)+G25)*60)+H25</f>
        <v>54730</v>
      </c>
      <c r="J25" s="162">
        <f>SUM(I25-E25)</f>
        <v>2193</v>
      </c>
      <c r="K25" s="162">
        <f t="shared" si="4"/>
        <v>36.55</v>
      </c>
      <c r="L25" s="164">
        <f t="shared" si="5"/>
        <v>36</v>
      </c>
      <c r="M25" s="164">
        <f>SUM(K25-L25)*60</f>
        <v>32.99999999999983</v>
      </c>
      <c r="N25" s="165"/>
      <c r="O25" s="165"/>
      <c r="P25" s="165"/>
      <c r="Q25" s="165"/>
      <c r="R25" s="165"/>
      <c r="T25" s="167"/>
    </row>
  </sheetData>
  <sheetProtection password="CC3D" sheet="1" objects="1" scenarios="1"/>
  <protectedRanges>
    <protectedRange sqref="D4:G5" name="Range1"/>
    <protectedRange sqref="A9:C10" name="Range5_1"/>
    <protectedRange sqref="F16:H25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9.140625" style="166" customWidth="1"/>
    <col min="2" max="2" width="39.8515625" style="166" customWidth="1"/>
    <col min="3" max="3" width="19.00390625" style="166" customWidth="1"/>
    <col min="4" max="4" width="4.7109375" style="166" customWidth="1"/>
    <col min="5" max="6" width="16.28125" style="166" customWidth="1"/>
    <col min="7" max="7" width="4.7109375" style="166" customWidth="1"/>
    <col min="8" max="8" width="8.7109375" style="166" customWidth="1"/>
    <col min="9" max="9" width="28.28125" style="166" customWidth="1"/>
    <col min="10" max="16384" width="19.8515625" style="166" customWidth="1"/>
  </cols>
  <sheetData>
    <row r="1" spans="1:6" ht="18.75" customHeight="1">
      <c r="A1" s="257" t="s">
        <v>88</v>
      </c>
      <c r="B1" s="193"/>
      <c r="C1" s="193"/>
      <c r="D1" s="193"/>
      <c r="E1" s="193"/>
      <c r="F1" s="302"/>
    </row>
    <row r="2" spans="1:6" ht="18.75" customHeight="1">
      <c r="A2" s="303"/>
      <c r="B2" s="304"/>
      <c r="C2" s="304"/>
      <c r="D2" s="304"/>
      <c r="E2" s="304"/>
      <c r="F2" s="305"/>
    </row>
    <row r="3" spans="1:6" ht="18.75" customHeight="1">
      <c r="A3" s="303"/>
      <c r="B3" s="304"/>
      <c r="C3" s="304"/>
      <c r="D3" s="304"/>
      <c r="E3" s="304"/>
      <c r="F3" s="305"/>
    </row>
    <row r="4" spans="1:6" ht="18.75" customHeight="1">
      <c r="A4" s="303"/>
      <c r="B4" s="304"/>
      <c r="C4" s="304"/>
      <c r="D4" s="304"/>
      <c r="E4" s="304"/>
      <c r="F4" s="305"/>
    </row>
    <row r="5" spans="1:6" ht="14.25" customHeight="1">
      <c r="A5" s="212"/>
      <c r="B5" s="7"/>
      <c r="C5" s="7"/>
      <c r="D5" s="7"/>
      <c r="E5" s="33"/>
      <c r="F5" s="62"/>
    </row>
    <row r="6" spans="1:9" ht="40.5" customHeight="1">
      <c r="A6" s="306" t="s">
        <v>78</v>
      </c>
      <c r="B6" s="214" t="s">
        <v>72</v>
      </c>
      <c r="C6" s="307" t="s">
        <v>50</v>
      </c>
      <c r="D6" s="235"/>
      <c r="E6" s="307" t="s">
        <v>80</v>
      </c>
      <c r="F6" s="308"/>
      <c r="H6" s="275"/>
      <c r="I6" s="276" t="s">
        <v>89</v>
      </c>
    </row>
    <row r="7" spans="1:9" ht="34.5" customHeight="1">
      <c r="A7" s="306"/>
      <c r="B7" s="216">
        <f>COUNTA(#REF!)</f>
        <v>1</v>
      </c>
      <c r="C7" s="307"/>
      <c r="D7" s="235"/>
      <c r="E7" s="214" t="s">
        <v>11</v>
      </c>
      <c r="F7" s="233" t="s">
        <v>12</v>
      </c>
      <c r="H7" s="277"/>
      <c r="I7" s="276" t="s">
        <v>90</v>
      </c>
    </row>
    <row r="8" spans="1:6" ht="34.5" customHeight="1">
      <c r="A8" s="237">
        <v>1</v>
      </c>
      <c r="B8" s="271" t="str">
        <f>+'Round Island Computation'!A10</f>
        <v>Dayaks </v>
      </c>
      <c r="C8" s="271" t="str">
        <f>+'Round Island Computation'!B10</f>
        <v>H16</v>
      </c>
      <c r="D8" s="272"/>
      <c r="E8" s="273">
        <f>+'Round Island Computation'!M10</f>
        <v>42</v>
      </c>
      <c r="F8" s="274">
        <f>+'Round Island Computation'!N10</f>
        <v>47.9796696315114</v>
      </c>
    </row>
    <row r="9" spans="1:6" ht="34.5" customHeight="1">
      <c r="A9" s="237">
        <v>2</v>
      </c>
      <c r="B9" s="271" t="str">
        <f>+'Round Island Computation'!A13</f>
        <v>Green Machine</v>
      </c>
      <c r="C9" s="271" t="str">
        <f>+'Round Island Computation'!B13</f>
        <v>H16</v>
      </c>
      <c r="D9" s="272"/>
      <c r="E9" s="273">
        <f>+'Round Island Computation'!M13</f>
        <v>42</v>
      </c>
      <c r="F9" s="274">
        <f>+'Round Island Computation'!N13</f>
        <v>49.25031766200803</v>
      </c>
    </row>
    <row r="10" spans="1:6" ht="34.5" customHeight="1">
      <c r="A10" s="237">
        <v>3</v>
      </c>
      <c r="B10" s="271" t="str">
        <f>+'Round Island Computation'!A22</f>
        <v>Surfin Turtles</v>
      </c>
      <c r="C10" s="271" t="str">
        <f>+'Round Island Computation'!B22</f>
        <v>H16</v>
      </c>
      <c r="D10" s="272"/>
      <c r="E10" s="273">
        <f>+'Round Island Computation'!M22</f>
        <v>45</v>
      </c>
      <c r="F10" s="274">
        <f>+'Round Island Computation'!N22</f>
        <v>47.141041931384535</v>
      </c>
    </row>
    <row r="11" spans="1:6" ht="34.5" customHeight="1">
      <c r="A11" s="237">
        <v>4</v>
      </c>
      <c r="B11" s="271" t="str">
        <f>+'Round Island Computation'!A11</f>
        <v>Dayats</v>
      </c>
      <c r="C11" s="271" t="str">
        <f>+'Round Island Computation'!B11</f>
        <v>H16</v>
      </c>
      <c r="D11" s="272"/>
      <c r="E11" s="273">
        <f>+'Round Island Computation'!M11</f>
        <v>48</v>
      </c>
      <c r="F11" s="274">
        <f>+'Round Island Computation'!N11</f>
        <v>43.76111817026697</v>
      </c>
    </row>
    <row r="12" spans="1:6" ht="34.5" customHeight="1">
      <c r="A12" s="237">
        <v>5</v>
      </c>
      <c r="B12" s="271" t="str">
        <f>+'Round Island Computation'!A20</f>
        <v>Qalhat Cool Cats</v>
      </c>
      <c r="C12" s="271" t="str">
        <f>+'Round Island Computation'!B20</f>
        <v>H16</v>
      </c>
      <c r="D12" s="272"/>
      <c r="E12" s="273">
        <f>+'Round Island Computation'!M20</f>
        <v>49</v>
      </c>
      <c r="F12" s="274">
        <f>+'Round Island Computation'!N20</f>
        <v>14.25667090215967</v>
      </c>
    </row>
    <row r="13" spans="1:6" ht="34.5" customHeight="1">
      <c r="A13" s="237">
        <v>6</v>
      </c>
      <c r="B13" s="271" t="str">
        <f>+'Round Island Computation'!A21</f>
        <v>Sharkies</v>
      </c>
      <c r="C13" s="271" t="str">
        <f>+'Round Island Computation'!B21</f>
        <v>H16</v>
      </c>
      <c r="D13" s="272"/>
      <c r="E13" s="273">
        <f>+'Round Island Computation'!M21</f>
        <v>51</v>
      </c>
      <c r="F13" s="274">
        <f>+'Round Island Computation'!N21</f>
        <v>18.78017789072416</v>
      </c>
    </row>
    <row r="14" spans="1:6" ht="34.5" customHeight="1">
      <c r="A14" s="237">
        <v>7</v>
      </c>
      <c r="B14" s="271" t="str">
        <f>+'Round Island Computation'!A12</f>
        <v>Giants</v>
      </c>
      <c r="C14" s="271" t="str">
        <f>+'Round Island Computation'!B12</f>
        <v>H16</v>
      </c>
      <c r="D14" s="272"/>
      <c r="E14" s="273">
        <f>+'Round Island Computation'!M12</f>
        <v>52</v>
      </c>
      <c r="F14" s="274">
        <f>+'Round Island Computation'!N12</f>
        <v>40.10165184243945</v>
      </c>
    </row>
    <row r="15" spans="1:6" ht="34.5" customHeight="1">
      <c r="A15" s="237">
        <v>8</v>
      </c>
      <c r="B15" s="271" t="str">
        <f>+'Round Island Computation'!A15</f>
        <v>Midgets</v>
      </c>
      <c r="C15" s="271" t="str">
        <f>+'Round Island Computation'!B15</f>
        <v>H16</v>
      </c>
      <c r="D15" s="272"/>
      <c r="E15" s="273">
        <f>+'Round Island Computation'!M15</f>
        <v>53</v>
      </c>
      <c r="F15" s="274">
        <f>+'Round Island Computation'!N15</f>
        <v>38.551461245235004</v>
      </c>
    </row>
    <row r="16" spans="1:6" ht="34.5" customHeight="1">
      <c r="A16" s="237">
        <v>9</v>
      </c>
      <c r="B16" s="271" t="str">
        <f>+'Round Island Computation'!A17</f>
        <v>Muscats</v>
      </c>
      <c r="C16" s="271" t="str">
        <f>+'Round Island Computation'!B17</f>
        <v>H16</v>
      </c>
      <c r="D16" s="272"/>
      <c r="E16" s="273">
        <f>+'Round Island Computation'!M17</f>
        <v>54</v>
      </c>
      <c r="F16" s="274">
        <f>+'Round Island Computation'!N17</f>
        <v>10.317662007623909</v>
      </c>
    </row>
    <row r="17" spans="1:6" ht="34.5" customHeight="1">
      <c r="A17" s="237">
        <v>10</v>
      </c>
      <c r="B17" s="271" t="str">
        <f>+'Round Island Computation'!A23</f>
        <v>Wildcats</v>
      </c>
      <c r="C17" s="271" t="str">
        <f>+'Round Island Computation'!B23</f>
        <v>H16</v>
      </c>
      <c r="D17" s="272"/>
      <c r="E17" s="273">
        <f>+'Round Island Computation'!M23</f>
        <v>58</v>
      </c>
      <c r="F17" s="274">
        <f>+'Round Island Computation'!N23</f>
        <v>57.484116899618556</v>
      </c>
    </row>
    <row r="18" spans="1:6" ht="34.5" customHeight="1">
      <c r="A18" s="237">
        <v>11</v>
      </c>
      <c r="B18" s="271" t="str">
        <f>+'Round Island Computation'!A14</f>
        <v>Interlopers</v>
      </c>
      <c r="C18" s="271" t="str">
        <f>+'Round Island Computation'!B14</f>
        <v>H16</v>
      </c>
      <c r="D18" s="272"/>
      <c r="E18" s="273">
        <f>+'Round Island Computation'!M14</f>
        <v>60</v>
      </c>
      <c r="F18" s="274">
        <f>+'Round Island Computation'!N14</f>
        <v>16.264294790342717</v>
      </c>
    </row>
    <row r="19" spans="1:6" ht="34.5" customHeight="1">
      <c r="A19" s="237">
        <v>12</v>
      </c>
      <c r="B19" s="271" t="str">
        <f>+'Round Island Computation'!A9</f>
        <v>Castaways</v>
      </c>
      <c r="C19" s="271" t="str">
        <f>+'Round Island Computation'!B9</f>
        <v>L2000</v>
      </c>
      <c r="D19" s="272"/>
      <c r="E19" s="273">
        <f>+'Round Island Computation'!M9</f>
        <v>71</v>
      </c>
      <c r="F19" s="274">
        <f>+'Round Island Computation'!N9</f>
        <v>41.54142581888209</v>
      </c>
    </row>
    <row r="20" spans="1:6" ht="34.5" customHeight="1">
      <c r="A20" s="237">
        <v>13</v>
      </c>
      <c r="B20" s="271" t="str">
        <f>+'Round Island Computation'!A16</f>
        <v>Monokini</v>
      </c>
      <c r="C20" s="271" t="str">
        <f>+'Round Island Computation'!B16</f>
        <v>L2000</v>
      </c>
      <c r="D20" s="272"/>
      <c r="E20" s="273">
        <f>+'Round Island Computation'!M16</f>
        <v>72</v>
      </c>
      <c r="F20" s="274">
        <f>+'Round Island Computation'!N16</f>
        <v>23.930635838150067</v>
      </c>
    </row>
    <row r="21" spans="1:6" ht="34.5" customHeight="1">
      <c r="A21" s="237">
        <v>14</v>
      </c>
      <c r="B21" s="271" t="str">
        <f>+'Round Island Computation'!A18</f>
        <v>NCL Green</v>
      </c>
      <c r="C21" s="271" t="str">
        <f>+'Round Island Computation'!B18</f>
        <v>H16</v>
      </c>
      <c r="D21" s="272"/>
      <c r="E21" s="273">
        <f>+'Round Island Computation'!M18</f>
        <v>74</v>
      </c>
      <c r="F21" s="274">
        <f>+'Round Island Computation'!N18</f>
        <v>55.55273189326584</v>
      </c>
    </row>
    <row r="22" spans="1:6" ht="34.5" customHeight="1">
      <c r="A22" s="237">
        <v>15</v>
      </c>
      <c r="B22" s="271" t="str">
        <f>+'Round Island Computation'!A19</f>
        <v>NCL Red</v>
      </c>
      <c r="C22" s="271" t="str">
        <f>+'Round Island Computation'!B19</f>
        <v>H16</v>
      </c>
      <c r="D22" s="272"/>
      <c r="E22" s="273">
        <f>+'Round Island Computation'!M19</f>
        <v>109</v>
      </c>
      <c r="F22" s="274">
        <f>+'Round Island Computation'!N19</f>
        <v>44.49809402795381</v>
      </c>
    </row>
    <row r="23" spans="1:6" s="261" customFormat="1" ht="30" customHeight="1">
      <c r="A23" s="239"/>
      <c r="B23" s="263" t="str">
        <f>+'Round Island Computation'!A9</f>
        <v>Castaways</v>
      </c>
      <c r="C23" s="263" t="str">
        <f>+'Round Island Computation'!B9</f>
        <v>L2000</v>
      </c>
      <c r="D23" s="264"/>
      <c r="E23" s="265">
        <f>+'Round Island Computation'!G9</f>
        <v>0</v>
      </c>
      <c r="F23" s="266">
        <f>+'Round Island Computation'!H9</f>
        <v>0</v>
      </c>
    </row>
    <row r="24" spans="1:6" s="261" customFormat="1" ht="30" customHeight="1">
      <c r="A24" s="239"/>
      <c r="B24" s="263" t="str">
        <f>+'Round Island Computation'!A10</f>
        <v>Dayaks </v>
      </c>
      <c r="C24" s="263" t="str">
        <f>+'Round Island Computation'!B10</f>
        <v>H16</v>
      </c>
      <c r="D24" s="264"/>
      <c r="E24" s="265">
        <f>+'Round Island Computation'!G10</f>
        <v>0</v>
      </c>
      <c r="F24" s="266">
        <f>+'Round Island Computation'!H10</f>
        <v>0</v>
      </c>
    </row>
    <row r="25" spans="1:6" s="261" customFormat="1" ht="30" customHeight="1">
      <c r="A25" s="239"/>
      <c r="B25" s="263" t="str">
        <f>+'Round Island Computation'!A11</f>
        <v>Dayats</v>
      </c>
      <c r="C25" s="263" t="str">
        <f>+'Round Island Computation'!B11</f>
        <v>H16</v>
      </c>
      <c r="D25" s="264"/>
      <c r="E25" s="265">
        <f>+'Round Island Computation'!G11</f>
        <v>0</v>
      </c>
      <c r="F25" s="266">
        <f>+'Round Island Computation'!H11</f>
        <v>0</v>
      </c>
    </row>
    <row r="26" spans="1:6" s="261" customFormat="1" ht="30" customHeight="1">
      <c r="A26" s="239"/>
      <c r="B26" s="263" t="str">
        <f>+'Round Island Computation'!A12</f>
        <v>Giants</v>
      </c>
      <c r="C26" s="263" t="str">
        <f>+'Round Island Computation'!B12</f>
        <v>H16</v>
      </c>
      <c r="D26" s="264"/>
      <c r="E26" s="265">
        <f>+'Round Island Computation'!G12</f>
        <v>0</v>
      </c>
      <c r="F26" s="266">
        <f>+'Round Island Computation'!H12</f>
        <v>0</v>
      </c>
    </row>
    <row r="27" spans="1:6" s="261" customFormat="1" ht="30" customHeight="1">
      <c r="A27" s="239"/>
      <c r="B27" s="263" t="str">
        <f>+'Round Island Computation'!A13</f>
        <v>Green Machine</v>
      </c>
      <c r="C27" s="263" t="str">
        <f>+'Round Island Computation'!B13</f>
        <v>H16</v>
      </c>
      <c r="D27" s="264"/>
      <c r="E27" s="265">
        <f>+'Round Island Computation'!G13</f>
        <v>0</v>
      </c>
      <c r="F27" s="266">
        <f>+'Round Island Computation'!H13</f>
        <v>0</v>
      </c>
    </row>
    <row r="28" spans="1:6" s="261" customFormat="1" ht="30" customHeight="1">
      <c r="A28" s="239"/>
      <c r="B28" s="263" t="str">
        <f>+'Round Island Computation'!A14</f>
        <v>Interlopers</v>
      </c>
      <c r="C28" s="263" t="str">
        <f>+'Round Island Computation'!B14</f>
        <v>H16</v>
      </c>
      <c r="D28" s="264"/>
      <c r="E28" s="265">
        <f>+'Round Island Computation'!G14</f>
        <v>0</v>
      </c>
      <c r="F28" s="266">
        <f>+'Round Island Computation'!H14</f>
        <v>0</v>
      </c>
    </row>
    <row r="29" spans="1:6" s="261" customFormat="1" ht="30" customHeight="1">
      <c r="A29" s="239"/>
      <c r="B29" s="263" t="str">
        <f>+'Round Island Computation'!A15</f>
        <v>Midgets</v>
      </c>
      <c r="C29" s="263" t="str">
        <f>+'Round Island Computation'!B15</f>
        <v>H16</v>
      </c>
      <c r="D29" s="264"/>
      <c r="E29" s="265">
        <f>+'Round Island Computation'!G15</f>
        <v>0</v>
      </c>
      <c r="F29" s="266">
        <f>+'Round Island Computation'!H15</f>
        <v>0</v>
      </c>
    </row>
    <row r="30" spans="1:6" s="261" customFormat="1" ht="30" customHeight="1">
      <c r="A30" s="239"/>
      <c r="B30" s="263" t="str">
        <f>+'Round Island Computation'!A16</f>
        <v>Monokini</v>
      </c>
      <c r="C30" s="263" t="str">
        <f>+'Round Island Computation'!B16</f>
        <v>L2000</v>
      </c>
      <c r="D30" s="264"/>
      <c r="E30" s="265">
        <f>+'Round Island Computation'!G16</f>
        <v>0</v>
      </c>
      <c r="F30" s="266">
        <f>+'Round Island Computation'!H16</f>
        <v>0</v>
      </c>
    </row>
    <row r="31" spans="1:6" s="261" customFormat="1" ht="30" customHeight="1">
      <c r="A31" s="239"/>
      <c r="B31" s="263" t="str">
        <f>+'Round Island Computation'!A17</f>
        <v>Muscats</v>
      </c>
      <c r="C31" s="263" t="str">
        <f>+'Round Island Computation'!B17</f>
        <v>H16</v>
      </c>
      <c r="D31" s="264"/>
      <c r="E31" s="265">
        <f>+'Round Island Computation'!G17</f>
        <v>0</v>
      </c>
      <c r="F31" s="266">
        <f>+'Round Island Computation'!H17</f>
        <v>0</v>
      </c>
    </row>
    <row r="32" spans="1:6" s="261" customFormat="1" ht="30" customHeight="1">
      <c r="A32" s="239"/>
      <c r="B32" s="263" t="str">
        <f>+'Round Island Computation'!A18</f>
        <v>NCL Green</v>
      </c>
      <c r="C32" s="263" t="str">
        <f>+'Round Island Computation'!B18</f>
        <v>H16</v>
      </c>
      <c r="D32" s="264"/>
      <c r="E32" s="265">
        <f>+'Round Island Computation'!G18</f>
        <v>0</v>
      </c>
      <c r="F32" s="266">
        <f>+'Round Island Computation'!H18</f>
        <v>0</v>
      </c>
    </row>
    <row r="33" spans="1:6" s="261" customFormat="1" ht="30" customHeight="1">
      <c r="A33" s="239"/>
      <c r="B33" s="263" t="str">
        <f>+'Round Island Computation'!A19</f>
        <v>NCL Red</v>
      </c>
      <c r="C33" s="263" t="str">
        <f>+'Round Island Computation'!B19</f>
        <v>H16</v>
      </c>
      <c r="D33" s="264"/>
      <c r="E33" s="265">
        <f>+'Round Island Computation'!G19</f>
        <v>0</v>
      </c>
      <c r="F33" s="266">
        <f>+'Round Island Computation'!H19</f>
        <v>0</v>
      </c>
    </row>
    <row r="34" spans="1:6" s="261" customFormat="1" ht="30" customHeight="1">
      <c r="A34" s="239"/>
      <c r="B34" s="263" t="str">
        <f>+'Round Island Computation'!A20</f>
        <v>Qalhat Cool Cats</v>
      </c>
      <c r="C34" s="263" t="str">
        <f>+'Round Island Computation'!B20</f>
        <v>H16</v>
      </c>
      <c r="D34" s="264"/>
      <c r="E34" s="265">
        <f>+'Round Island Computation'!G20</f>
        <v>0</v>
      </c>
      <c r="F34" s="266">
        <f>+'Round Island Computation'!H20</f>
        <v>0</v>
      </c>
    </row>
    <row r="35" spans="1:6" s="261" customFormat="1" ht="30" customHeight="1">
      <c r="A35" s="239"/>
      <c r="B35" s="263" t="str">
        <f>+'Round Island Computation'!A21</f>
        <v>Sharkies</v>
      </c>
      <c r="C35" s="263" t="str">
        <f>+'Round Island Computation'!B21</f>
        <v>H16</v>
      </c>
      <c r="D35" s="264"/>
      <c r="E35" s="265">
        <f>+'Round Island Computation'!G21</f>
        <v>0</v>
      </c>
      <c r="F35" s="266">
        <f>+'Round Island Computation'!H21</f>
        <v>0</v>
      </c>
    </row>
    <row r="36" spans="1:6" s="261" customFormat="1" ht="30" customHeight="1">
      <c r="A36" s="239"/>
      <c r="B36" s="263" t="str">
        <f>+'Round Island Computation'!A22</f>
        <v>Surfin Turtles</v>
      </c>
      <c r="C36" s="263" t="str">
        <f>+'Round Island Computation'!B22</f>
        <v>H16</v>
      </c>
      <c r="D36" s="264"/>
      <c r="E36" s="265">
        <f>+'Round Island Computation'!G22</f>
        <v>0</v>
      </c>
      <c r="F36" s="266">
        <f>+'Round Island Computation'!H22</f>
        <v>0</v>
      </c>
    </row>
    <row r="37" spans="1:6" s="261" customFormat="1" ht="30" customHeight="1" thickBot="1">
      <c r="A37" s="262"/>
      <c r="B37" s="267" t="str">
        <f>+'Round Island Computation'!A23</f>
        <v>Wildcats</v>
      </c>
      <c r="C37" s="267" t="str">
        <f>+'Round Island Computation'!B23</f>
        <v>H16</v>
      </c>
      <c r="D37" s="268"/>
      <c r="E37" s="269">
        <f>+'Round Island Computation'!G23</f>
        <v>0</v>
      </c>
      <c r="F37" s="270">
        <f>+'Round Island Computation'!H23</f>
        <v>0</v>
      </c>
    </row>
  </sheetData>
  <sheetProtection password="CC3D" sheet="1" objects="1" scenarios="1"/>
  <mergeCells count="4">
    <mergeCell ref="A1:F4"/>
    <mergeCell ref="A6:A7"/>
    <mergeCell ref="C6:C7"/>
    <mergeCell ref="E6:F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zoomScale="75" zoomScaleNormal="75" workbookViewId="0" topLeftCell="A1">
      <selection activeCell="A1" sqref="A1:L2"/>
    </sheetView>
  </sheetViews>
  <sheetFormatPr defaultColWidth="9.140625" defaultRowHeight="12.75"/>
  <cols>
    <col min="2" max="2" width="38.00390625" style="0" customWidth="1"/>
    <col min="3" max="3" width="15.421875" style="0" customWidth="1"/>
    <col min="5" max="12" width="11.00390625" style="0" customWidth="1"/>
    <col min="13" max="13" width="33.7109375" style="0" customWidth="1"/>
    <col min="14" max="23" width="6.57421875" style="70" customWidth="1"/>
    <col min="24" max="27" width="9.140625" style="70" customWidth="1"/>
  </cols>
  <sheetData>
    <row r="1" spans="1:12" ht="21.75" customHeight="1">
      <c r="A1" s="257" t="s">
        <v>69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302"/>
    </row>
    <row r="2" spans="1:12" ht="45" customHeight="1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5"/>
    </row>
    <row r="3" spans="1:12" ht="30.75" customHeight="1">
      <c r="A3" s="212"/>
      <c r="B3" s="7"/>
      <c r="C3" s="213"/>
      <c r="D3" s="41"/>
      <c r="E3" s="309" t="s">
        <v>70</v>
      </c>
      <c r="F3" s="310"/>
      <c r="G3" s="310"/>
      <c r="H3" s="310"/>
      <c r="I3" s="310"/>
      <c r="J3" s="310"/>
      <c r="K3" s="310"/>
      <c r="L3" s="311"/>
    </row>
    <row r="4" spans="1:13" ht="35.25" customHeight="1">
      <c r="A4" s="312" t="s">
        <v>71</v>
      </c>
      <c r="B4" s="214" t="s">
        <v>72</v>
      </c>
      <c r="C4" s="307" t="s">
        <v>50</v>
      </c>
      <c r="D4" s="41"/>
      <c r="E4" s="314" t="s">
        <v>73</v>
      </c>
      <c r="F4" s="315"/>
      <c r="G4" s="316"/>
      <c r="H4" s="314" t="s">
        <v>74</v>
      </c>
      <c r="I4" s="315"/>
      <c r="J4" s="316"/>
      <c r="K4" s="317" t="s">
        <v>75</v>
      </c>
      <c r="L4" s="318"/>
      <c r="M4" s="215"/>
    </row>
    <row r="5" spans="1:12" ht="30.75" customHeight="1">
      <c r="A5" s="313"/>
      <c r="B5" s="216">
        <f>COUNTA(B6:B20)</f>
        <v>15</v>
      </c>
      <c r="C5" s="307"/>
      <c r="D5" s="41"/>
      <c r="E5" s="214" t="s">
        <v>22</v>
      </c>
      <c r="F5" s="214" t="s">
        <v>11</v>
      </c>
      <c r="G5" s="214" t="s">
        <v>12</v>
      </c>
      <c r="H5" s="214" t="s">
        <v>22</v>
      </c>
      <c r="I5" s="214" t="s">
        <v>11</v>
      </c>
      <c r="J5" s="214" t="s">
        <v>12</v>
      </c>
      <c r="K5" s="217" t="s">
        <v>11</v>
      </c>
      <c r="L5" s="218" t="s">
        <v>12</v>
      </c>
    </row>
    <row r="6" spans="1:23" ht="30.75" customHeight="1">
      <c r="A6" s="219">
        <v>1</v>
      </c>
      <c r="B6" s="220" t="str">
        <f>+'Boat  Handicap data'!B22</f>
        <v>Castaways</v>
      </c>
      <c r="C6" s="163" t="str">
        <f>+'Boat  Handicap data'!C22</f>
        <v>L2000</v>
      </c>
      <c r="D6" s="41"/>
      <c r="E6" s="163">
        <v>13</v>
      </c>
      <c r="F6" s="221">
        <v>14</v>
      </c>
      <c r="G6" s="163">
        <v>20</v>
      </c>
      <c r="H6" s="163">
        <v>14</v>
      </c>
      <c r="I6" s="42">
        <v>28</v>
      </c>
      <c r="J6" s="42">
        <v>45</v>
      </c>
      <c r="K6" s="222">
        <f>+V6</f>
        <v>74</v>
      </c>
      <c r="L6" s="223">
        <f>+W6</f>
        <v>25.000000000000284</v>
      </c>
      <c r="N6" s="224">
        <f>SUM(E6)*60*60</f>
        <v>46800</v>
      </c>
      <c r="O6" s="224">
        <f>SUM(F6*60)+G6</f>
        <v>860</v>
      </c>
      <c r="P6" s="224">
        <f>SUM(N6:O6)</f>
        <v>47660</v>
      </c>
      <c r="Q6" s="224">
        <f>SUM(H6)*60*60</f>
        <v>50400</v>
      </c>
      <c r="R6" s="224">
        <f>SUM(I6*60+J6)</f>
        <v>1725</v>
      </c>
      <c r="S6" s="224">
        <f>SUM(Q6:R6)</f>
        <v>52125</v>
      </c>
      <c r="T6" s="224">
        <f>SUM(S6-P6)</f>
        <v>4465</v>
      </c>
      <c r="U6" s="224">
        <f>SUM(T6/60)</f>
        <v>74.41666666666667</v>
      </c>
      <c r="V6" s="224">
        <f>ROUNDDOWN(U6,0)</f>
        <v>74</v>
      </c>
      <c r="W6" s="224">
        <f>SUM(U6-V6)*60</f>
        <v>25.000000000000284</v>
      </c>
    </row>
    <row r="7" spans="1:23" ht="30.75" customHeight="1">
      <c r="A7" s="219">
        <v>2</v>
      </c>
      <c r="B7" s="220" t="str">
        <f>+'Boat  Handicap data'!B14</f>
        <v>Dayaks</v>
      </c>
      <c r="C7" s="163" t="str">
        <f>+'Boat  Handicap data'!C14</f>
        <v>H16</v>
      </c>
      <c r="D7" s="41"/>
      <c r="E7" s="163">
        <v>12</v>
      </c>
      <c r="F7" s="221">
        <v>33</v>
      </c>
      <c r="G7" s="163">
        <v>24</v>
      </c>
      <c r="H7" s="163">
        <v>13</v>
      </c>
      <c r="I7" s="42">
        <v>7</v>
      </c>
      <c r="J7" s="42">
        <v>5</v>
      </c>
      <c r="K7" s="222">
        <f aca="true" t="shared" si="0" ref="K7:L20">+V7</f>
        <v>33</v>
      </c>
      <c r="L7" s="223">
        <f t="shared" si="0"/>
        <v>40.9999999999998</v>
      </c>
      <c r="N7" s="224">
        <f aca="true" t="shared" si="1" ref="N7:N20">SUM(E7)*60*60</f>
        <v>43200</v>
      </c>
      <c r="O7" s="224">
        <f aca="true" t="shared" si="2" ref="O7:O20">SUM(F7*60)+G7</f>
        <v>2004</v>
      </c>
      <c r="P7" s="224">
        <f aca="true" t="shared" si="3" ref="P7:P20">SUM(N7:O7)</f>
        <v>45204</v>
      </c>
      <c r="Q7" s="224">
        <f aca="true" t="shared" si="4" ref="Q7:Q20">SUM(H7)*60*60</f>
        <v>46800</v>
      </c>
      <c r="R7" s="224">
        <f aca="true" t="shared" si="5" ref="R7:R20">SUM(I7*60+J7)</f>
        <v>425</v>
      </c>
      <c r="S7" s="224">
        <f aca="true" t="shared" si="6" ref="S7:S20">SUM(Q7:R7)</f>
        <v>47225</v>
      </c>
      <c r="T7" s="224">
        <f aca="true" t="shared" si="7" ref="T7:T20">SUM(S7-P7)</f>
        <v>2021</v>
      </c>
      <c r="U7" s="224">
        <f aca="true" t="shared" si="8" ref="U7:U20">SUM(T7/60)</f>
        <v>33.68333333333333</v>
      </c>
      <c r="V7" s="224">
        <f aca="true" t="shared" si="9" ref="V7:V20">ROUNDDOWN(U7,0)</f>
        <v>33</v>
      </c>
      <c r="W7" s="224">
        <f aca="true" t="shared" si="10" ref="W7:W20">SUM(U7-V7)*60</f>
        <v>40.9999999999998</v>
      </c>
    </row>
    <row r="8" spans="1:23" ht="30.75" customHeight="1">
      <c r="A8" s="219">
        <v>3</v>
      </c>
      <c r="B8" s="220" t="str">
        <f>+'Boat  Handicap data'!B11</f>
        <v>Dayats</v>
      </c>
      <c r="C8" s="163" t="str">
        <f>+'Boat  Handicap data'!C11</f>
        <v>H16</v>
      </c>
      <c r="D8" s="41"/>
      <c r="E8" s="163">
        <v>12</v>
      </c>
      <c r="F8" s="221">
        <v>53</v>
      </c>
      <c r="G8" s="163">
        <v>59</v>
      </c>
      <c r="H8" s="163">
        <v>13</v>
      </c>
      <c r="I8" s="42">
        <v>32</v>
      </c>
      <c r="J8" s="42">
        <v>20</v>
      </c>
      <c r="K8" s="222">
        <f t="shared" si="0"/>
        <v>38</v>
      </c>
      <c r="L8" s="223">
        <f t="shared" si="0"/>
        <v>21.000000000000085</v>
      </c>
      <c r="N8" s="224">
        <f t="shared" si="1"/>
        <v>43200</v>
      </c>
      <c r="O8" s="224">
        <f t="shared" si="2"/>
        <v>3239</v>
      </c>
      <c r="P8" s="224">
        <f t="shared" si="3"/>
        <v>46439</v>
      </c>
      <c r="Q8" s="224">
        <f t="shared" si="4"/>
        <v>46800</v>
      </c>
      <c r="R8" s="224">
        <f t="shared" si="5"/>
        <v>1940</v>
      </c>
      <c r="S8" s="224">
        <f t="shared" si="6"/>
        <v>48740</v>
      </c>
      <c r="T8" s="224">
        <f t="shared" si="7"/>
        <v>2301</v>
      </c>
      <c r="U8" s="224">
        <f t="shared" si="8"/>
        <v>38.35</v>
      </c>
      <c r="V8" s="224">
        <f t="shared" si="9"/>
        <v>38</v>
      </c>
      <c r="W8" s="224">
        <f t="shared" si="10"/>
        <v>21.000000000000085</v>
      </c>
    </row>
    <row r="9" spans="1:23" ht="30.75" customHeight="1">
      <c r="A9" s="219">
        <v>4</v>
      </c>
      <c r="B9" s="220" t="str">
        <f>+'Boat  Handicap data'!B16</f>
        <v>Giants</v>
      </c>
      <c r="C9" s="163" t="str">
        <f>+'Boat  Handicap data'!C16</f>
        <v>H16</v>
      </c>
      <c r="D9" s="41"/>
      <c r="E9" s="163">
        <v>12</v>
      </c>
      <c r="F9" s="221">
        <v>46</v>
      </c>
      <c r="G9" s="163">
        <v>6</v>
      </c>
      <c r="H9" s="163">
        <v>13</v>
      </c>
      <c r="I9" s="42">
        <v>27</v>
      </c>
      <c r="J9" s="42">
        <v>33</v>
      </c>
      <c r="K9" s="222">
        <f t="shared" si="0"/>
        <v>41</v>
      </c>
      <c r="L9" s="223">
        <f t="shared" si="0"/>
        <v>27.00000000000017</v>
      </c>
      <c r="N9" s="224">
        <f t="shared" si="1"/>
        <v>43200</v>
      </c>
      <c r="O9" s="224">
        <f t="shared" si="2"/>
        <v>2766</v>
      </c>
      <c r="P9" s="224">
        <f t="shared" si="3"/>
        <v>45966</v>
      </c>
      <c r="Q9" s="224">
        <f t="shared" si="4"/>
        <v>46800</v>
      </c>
      <c r="R9" s="224">
        <f t="shared" si="5"/>
        <v>1653</v>
      </c>
      <c r="S9" s="224">
        <f t="shared" si="6"/>
        <v>48453</v>
      </c>
      <c r="T9" s="224">
        <f t="shared" si="7"/>
        <v>2487</v>
      </c>
      <c r="U9" s="224">
        <f t="shared" si="8"/>
        <v>41.45</v>
      </c>
      <c r="V9" s="224">
        <f t="shared" si="9"/>
        <v>41</v>
      </c>
      <c r="W9" s="224">
        <f t="shared" si="10"/>
        <v>27.00000000000017</v>
      </c>
    </row>
    <row r="10" spans="1:23" ht="30.75" customHeight="1">
      <c r="A10" s="219">
        <v>5</v>
      </c>
      <c r="B10" s="220" t="str">
        <f>+'Boat  Handicap data'!B10</f>
        <v>Green Machine </v>
      </c>
      <c r="C10" s="163" t="str">
        <f>+'Boat  Handicap data'!C10</f>
        <v>H16</v>
      </c>
      <c r="D10" s="41"/>
      <c r="E10" s="163">
        <v>12</v>
      </c>
      <c r="F10" s="221">
        <v>33</v>
      </c>
      <c r="G10" s="163">
        <v>15</v>
      </c>
      <c r="H10" s="163">
        <v>13</v>
      </c>
      <c r="I10" s="42">
        <v>6</v>
      </c>
      <c r="J10" s="42">
        <v>57</v>
      </c>
      <c r="K10" s="222">
        <f t="shared" si="0"/>
        <v>33</v>
      </c>
      <c r="L10" s="223">
        <f t="shared" si="0"/>
        <v>42.00000000000017</v>
      </c>
      <c r="N10" s="224">
        <f t="shared" si="1"/>
        <v>43200</v>
      </c>
      <c r="O10" s="224">
        <f t="shared" si="2"/>
        <v>1995</v>
      </c>
      <c r="P10" s="224">
        <f t="shared" si="3"/>
        <v>45195</v>
      </c>
      <c r="Q10" s="224">
        <f t="shared" si="4"/>
        <v>46800</v>
      </c>
      <c r="R10" s="224">
        <f t="shared" si="5"/>
        <v>417</v>
      </c>
      <c r="S10" s="224">
        <f t="shared" si="6"/>
        <v>47217</v>
      </c>
      <c r="T10" s="224">
        <f t="shared" si="7"/>
        <v>2022</v>
      </c>
      <c r="U10" s="224">
        <f t="shared" si="8"/>
        <v>33.7</v>
      </c>
      <c r="V10" s="224">
        <f t="shared" si="9"/>
        <v>33</v>
      </c>
      <c r="W10" s="224">
        <f t="shared" si="10"/>
        <v>42.00000000000017</v>
      </c>
    </row>
    <row r="11" spans="1:23" ht="30.75" customHeight="1">
      <c r="A11" s="219">
        <v>6</v>
      </c>
      <c r="B11" s="220" t="str">
        <f>+'Boat  Handicap data'!B21</f>
        <v>Interlopers</v>
      </c>
      <c r="C11" s="163" t="str">
        <f>+'Boat  Handicap data'!C21</f>
        <v>H16</v>
      </c>
      <c r="D11" s="41"/>
      <c r="E11" s="163">
        <v>14</v>
      </c>
      <c r="F11" s="221">
        <v>26</v>
      </c>
      <c r="G11" s="163">
        <v>47</v>
      </c>
      <c r="H11" s="163">
        <v>15</v>
      </c>
      <c r="I11" s="42">
        <v>14</v>
      </c>
      <c r="J11" s="42">
        <v>13</v>
      </c>
      <c r="K11" s="222">
        <f t="shared" si="0"/>
        <v>47</v>
      </c>
      <c r="L11" s="223">
        <f t="shared" si="0"/>
        <v>25.9999999999998</v>
      </c>
      <c r="N11" s="224">
        <f t="shared" si="1"/>
        <v>50400</v>
      </c>
      <c r="O11" s="224">
        <f t="shared" si="2"/>
        <v>1607</v>
      </c>
      <c r="P11" s="224">
        <f t="shared" si="3"/>
        <v>52007</v>
      </c>
      <c r="Q11" s="224">
        <f t="shared" si="4"/>
        <v>54000</v>
      </c>
      <c r="R11" s="224">
        <f t="shared" si="5"/>
        <v>853</v>
      </c>
      <c r="S11" s="224">
        <f t="shared" si="6"/>
        <v>54853</v>
      </c>
      <c r="T11" s="224">
        <f t="shared" si="7"/>
        <v>2846</v>
      </c>
      <c r="U11" s="224">
        <f t="shared" si="8"/>
        <v>47.43333333333333</v>
      </c>
      <c r="V11" s="224">
        <f t="shared" si="9"/>
        <v>47</v>
      </c>
      <c r="W11" s="224">
        <f t="shared" si="10"/>
        <v>25.9999999999998</v>
      </c>
    </row>
    <row r="12" spans="1:23" ht="30.75" customHeight="1">
      <c r="A12" s="219">
        <v>7</v>
      </c>
      <c r="B12" s="220" t="str">
        <f>+'Boat  Handicap data'!B24</f>
        <v>Midgets</v>
      </c>
      <c r="C12" s="163" t="str">
        <f>+'Boat  Handicap data'!C24</f>
        <v>H16</v>
      </c>
      <c r="D12" s="41"/>
      <c r="E12" s="163">
        <v>13</v>
      </c>
      <c r="F12" s="221">
        <v>15</v>
      </c>
      <c r="G12" s="163">
        <v>50</v>
      </c>
      <c r="H12" s="163">
        <v>13</v>
      </c>
      <c r="I12" s="42">
        <v>58</v>
      </c>
      <c r="J12" s="42">
        <v>3</v>
      </c>
      <c r="K12" s="222">
        <f t="shared" si="0"/>
        <v>42</v>
      </c>
      <c r="L12" s="223">
        <f t="shared" si="0"/>
        <v>13.000000000000114</v>
      </c>
      <c r="N12" s="224">
        <f t="shared" si="1"/>
        <v>46800</v>
      </c>
      <c r="O12" s="224">
        <f t="shared" si="2"/>
        <v>950</v>
      </c>
      <c r="P12" s="224">
        <f t="shared" si="3"/>
        <v>47750</v>
      </c>
      <c r="Q12" s="224">
        <f t="shared" si="4"/>
        <v>46800</v>
      </c>
      <c r="R12" s="224">
        <f t="shared" si="5"/>
        <v>3483</v>
      </c>
      <c r="S12" s="224">
        <f t="shared" si="6"/>
        <v>50283</v>
      </c>
      <c r="T12" s="224">
        <f t="shared" si="7"/>
        <v>2533</v>
      </c>
      <c r="U12" s="224">
        <f t="shared" si="8"/>
        <v>42.21666666666667</v>
      </c>
      <c r="V12" s="224">
        <f t="shared" si="9"/>
        <v>42</v>
      </c>
      <c r="W12" s="224">
        <f t="shared" si="10"/>
        <v>13.000000000000114</v>
      </c>
    </row>
    <row r="13" spans="1:23" ht="30.75" customHeight="1">
      <c r="A13" s="219">
        <v>8</v>
      </c>
      <c r="B13" s="220" t="str">
        <f>+'Boat  Handicap data'!B23</f>
        <v>Monokini</v>
      </c>
      <c r="C13" s="163" t="str">
        <f>+'Boat  Handicap data'!C23</f>
        <v>L2000</v>
      </c>
      <c r="D13" s="41"/>
      <c r="E13" s="163">
        <v>13</v>
      </c>
      <c r="F13" s="221">
        <v>22</v>
      </c>
      <c r="G13" s="163">
        <v>6</v>
      </c>
      <c r="H13" s="163">
        <v>14</v>
      </c>
      <c r="I13" s="42">
        <v>37</v>
      </c>
      <c r="J13" s="42">
        <v>15</v>
      </c>
      <c r="K13" s="222">
        <f t="shared" si="0"/>
        <v>75</v>
      </c>
      <c r="L13" s="223">
        <f t="shared" si="0"/>
        <v>9.000000000000341</v>
      </c>
      <c r="N13" s="224">
        <f t="shared" si="1"/>
        <v>46800</v>
      </c>
      <c r="O13" s="224">
        <f t="shared" si="2"/>
        <v>1326</v>
      </c>
      <c r="P13" s="224">
        <f t="shared" si="3"/>
        <v>48126</v>
      </c>
      <c r="Q13" s="224">
        <f t="shared" si="4"/>
        <v>50400</v>
      </c>
      <c r="R13" s="224">
        <f t="shared" si="5"/>
        <v>2235</v>
      </c>
      <c r="S13" s="224">
        <f t="shared" si="6"/>
        <v>52635</v>
      </c>
      <c r="T13" s="224">
        <f t="shared" si="7"/>
        <v>4509</v>
      </c>
      <c r="U13" s="224">
        <f t="shared" si="8"/>
        <v>75.15</v>
      </c>
      <c r="V13" s="224">
        <f t="shared" si="9"/>
        <v>75</v>
      </c>
      <c r="W13" s="224">
        <f t="shared" si="10"/>
        <v>9.000000000000341</v>
      </c>
    </row>
    <row r="14" spans="1:23" ht="30.75" customHeight="1">
      <c r="A14" s="219">
        <v>9</v>
      </c>
      <c r="B14" s="220" t="str">
        <f>+'Boat  Handicap data'!B15</f>
        <v>Muscats</v>
      </c>
      <c r="C14" s="163" t="str">
        <f>+'Boat  Handicap data'!C15</f>
        <v>H16</v>
      </c>
      <c r="D14" s="41"/>
      <c r="E14" s="163">
        <v>12</v>
      </c>
      <c r="F14" s="221">
        <v>35</v>
      </c>
      <c r="G14" s="163">
        <v>33</v>
      </c>
      <c r="H14" s="163">
        <v>13</v>
      </c>
      <c r="I14" s="42">
        <v>18</v>
      </c>
      <c r="J14" s="42">
        <v>11</v>
      </c>
      <c r="K14" s="222">
        <f t="shared" si="0"/>
        <v>42</v>
      </c>
      <c r="L14" s="223">
        <f t="shared" si="0"/>
        <v>37.99999999999997</v>
      </c>
      <c r="N14" s="224">
        <f t="shared" si="1"/>
        <v>43200</v>
      </c>
      <c r="O14" s="224">
        <f t="shared" si="2"/>
        <v>2133</v>
      </c>
      <c r="P14" s="224">
        <f t="shared" si="3"/>
        <v>45333</v>
      </c>
      <c r="Q14" s="224">
        <f t="shared" si="4"/>
        <v>46800</v>
      </c>
      <c r="R14" s="224">
        <f t="shared" si="5"/>
        <v>1091</v>
      </c>
      <c r="S14" s="224">
        <f t="shared" si="6"/>
        <v>47891</v>
      </c>
      <c r="T14" s="224">
        <f t="shared" si="7"/>
        <v>2558</v>
      </c>
      <c r="U14" s="224">
        <f t="shared" si="8"/>
        <v>42.63333333333333</v>
      </c>
      <c r="V14" s="224">
        <f t="shared" si="9"/>
        <v>42</v>
      </c>
      <c r="W14" s="224">
        <f t="shared" si="10"/>
        <v>37.99999999999997</v>
      </c>
    </row>
    <row r="15" spans="1:23" ht="30.75" customHeight="1">
      <c r="A15" s="219">
        <v>10</v>
      </c>
      <c r="B15" s="220" t="str">
        <f>+'Boat  Handicap data'!B18</f>
        <v>NCL Green</v>
      </c>
      <c r="C15" s="163" t="str">
        <f>+'Boat  Handicap data'!C18</f>
        <v>H16</v>
      </c>
      <c r="D15" s="41"/>
      <c r="E15" s="163">
        <v>13</v>
      </c>
      <c r="F15" s="221">
        <v>27</v>
      </c>
      <c r="G15" s="163">
        <v>7</v>
      </c>
      <c r="H15" s="163">
        <v>14</v>
      </c>
      <c r="I15" s="42">
        <v>26</v>
      </c>
      <c r="J15" s="42">
        <v>5</v>
      </c>
      <c r="K15" s="222">
        <f t="shared" si="0"/>
        <v>58</v>
      </c>
      <c r="L15" s="223">
        <f t="shared" si="0"/>
        <v>58.000000000000114</v>
      </c>
      <c r="N15" s="224">
        <f t="shared" si="1"/>
        <v>46800</v>
      </c>
      <c r="O15" s="224">
        <f t="shared" si="2"/>
        <v>1627</v>
      </c>
      <c r="P15" s="224">
        <f t="shared" si="3"/>
        <v>48427</v>
      </c>
      <c r="Q15" s="224">
        <f t="shared" si="4"/>
        <v>50400</v>
      </c>
      <c r="R15" s="224">
        <f t="shared" si="5"/>
        <v>1565</v>
      </c>
      <c r="S15" s="224">
        <f t="shared" si="6"/>
        <v>51965</v>
      </c>
      <c r="T15" s="224">
        <f t="shared" si="7"/>
        <v>3538</v>
      </c>
      <c r="U15" s="224">
        <f t="shared" si="8"/>
        <v>58.96666666666667</v>
      </c>
      <c r="V15" s="224">
        <f t="shared" si="9"/>
        <v>58</v>
      </c>
      <c r="W15" s="224">
        <f t="shared" si="10"/>
        <v>58.000000000000114</v>
      </c>
    </row>
    <row r="16" spans="1:23" ht="30.75" customHeight="1">
      <c r="A16" s="219">
        <v>11</v>
      </c>
      <c r="B16" s="220" t="str">
        <f>+'Boat  Handicap data'!B12</f>
        <v>NCL Red</v>
      </c>
      <c r="C16" s="163" t="str">
        <f>+'Boat  Handicap data'!C12</f>
        <v>H16</v>
      </c>
      <c r="D16" s="41"/>
      <c r="E16" s="163">
        <v>13</v>
      </c>
      <c r="F16" s="221">
        <v>15</v>
      </c>
      <c r="G16" s="163">
        <v>13</v>
      </c>
      <c r="H16" s="163">
        <v>14</v>
      </c>
      <c r="I16" s="42">
        <v>41</v>
      </c>
      <c r="J16" s="42">
        <v>35</v>
      </c>
      <c r="K16" s="222">
        <f t="shared" si="0"/>
        <v>86</v>
      </c>
      <c r="L16" s="223">
        <f t="shared" si="0"/>
        <v>21.999999999999602</v>
      </c>
      <c r="N16" s="224">
        <f t="shared" si="1"/>
        <v>46800</v>
      </c>
      <c r="O16" s="224">
        <f t="shared" si="2"/>
        <v>913</v>
      </c>
      <c r="P16" s="224">
        <f t="shared" si="3"/>
        <v>47713</v>
      </c>
      <c r="Q16" s="224">
        <f t="shared" si="4"/>
        <v>50400</v>
      </c>
      <c r="R16" s="224">
        <f t="shared" si="5"/>
        <v>2495</v>
      </c>
      <c r="S16" s="224">
        <f t="shared" si="6"/>
        <v>52895</v>
      </c>
      <c r="T16" s="224">
        <f t="shared" si="7"/>
        <v>5182</v>
      </c>
      <c r="U16" s="224">
        <f t="shared" si="8"/>
        <v>86.36666666666666</v>
      </c>
      <c r="V16" s="224">
        <f t="shared" si="9"/>
        <v>86</v>
      </c>
      <c r="W16" s="224">
        <f t="shared" si="10"/>
        <v>21.999999999999602</v>
      </c>
    </row>
    <row r="17" spans="1:23" ht="30.75" customHeight="1">
      <c r="A17" s="219">
        <v>12</v>
      </c>
      <c r="B17" s="220" t="str">
        <f>+'Boat  Handicap data'!B13</f>
        <v>Qalhat Cool Cats</v>
      </c>
      <c r="C17" s="163" t="str">
        <f>+'Boat  Handicap data'!C13</f>
        <v>H16</v>
      </c>
      <c r="D17" s="41"/>
      <c r="E17" s="163">
        <v>12</v>
      </c>
      <c r="F17" s="221">
        <v>50</v>
      </c>
      <c r="G17" s="163">
        <v>30</v>
      </c>
      <c r="H17" s="163">
        <v>13</v>
      </c>
      <c r="I17" s="42">
        <v>29</v>
      </c>
      <c r="J17" s="42">
        <v>15</v>
      </c>
      <c r="K17" s="222">
        <f t="shared" si="0"/>
        <v>38</v>
      </c>
      <c r="L17" s="223">
        <f t="shared" si="0"/>
        <v>45</v>
      </c>
      <c r="N17" s="224">
        <f t="shared" si="1"/>
        <v>43200</v>
      </c>
      <c r="O17" s="224">
        <f t="shared" si="2"/>
        <v>3030</v>
      </c>
      <c r="P17" s="224">
        <f t="shared" si="3"/>
        <v>46230</v>
      </c>
      <c r="Q17" s="224">
        <f t="shared" si="4"/>
        <v>46800</v>
      </c>
      <c r="R17" s="224">
        <f t="shared" si="5"/>
        <v>1755</v>
      </c>
      <c r="S17" s="224">
        <f t="shared" si="6"/>
        <v>48555</v>
      </c>
      <c r="T17" s="224">
        <f t="shared" si="7"/>
        <v>2325</v>
      </c>
      <c r="U17" s="224">
        <f t="shared" si="8"/>
        <v>38.75</v>
      </c>
      <c r="V17" s="224">
        <f t="shared" si="9"/>
        <v>38</v>
      </c>
      <c r="W17" s="224">
        <f t="shared" si="10"/>
        <v>45</v>
      </c>
    </row>
    <row r="18" spans="1:23" ht="30.75" customHeight="1">
      <c r="A18" s="219">
        <v>13</v>
      </c>
      <c r="B18" s="220" t="str">
        <f>+'Boat  Handicap data'!B17</f>
        <v>Sharkies</v>
      </c>
      <c r="C18" s="163" t="str">
        <f>+'Boat  Handicap data'!C17</f>
        <v>H16</v>
      </c>
      <c r="D18" s="41"/>
      <c r="E18" s="163">
        <v>13</v>
      </c>
      <c r="F18" s="221">
        <v>8</v>
      </c>
      <c r="G18" s="163">
        <v>2</v>
      </c>
      <c r="H18" s="163">
        <v>13</v>
      </c>
      <c r="I18" s="42">
        <v>48</v>
      </c>
      <c r="J18" s="42">
        <v>25</v>
      </c>
      <c r="K18" s="222">
        <f t="shared" si="0"/>
        <v>40</v>
      </c>
      <c r="L18" s="223">
        <f t="shared" si="0"/>
        <v>22.99999999999997</v>
      </c>
      <c r="N18" s="224">
        <f t="shared" si="1"/>
        <v>46800</v>
      </c>
      <c r="O18" s="224">
        <f t="shared" si="2"/>
        <v>482</v>
      </c>
      <c r="P18" s="224">
        <f t="shared" si="3"/>
        <v>47282</v>
      </c>
      <c r="Q18" s="224">
        <f t="shared" si="4"/>
        <v>46800</v>
      </c>
      <c r="R18" s="224">
        <f t="shared" si="5"/>
        <v>2905</v>
      </c>
      <c r="S18" s="224">
        <f t="shared" si="6"/>
        <v>49705</v>
      </c>
      <c r="T18" s="224">
        <f t="shared" si="7"/>
        <v>2423</v>
      </c>
      <c r="U18" s="224">
        <f t="shared" si="8"/>
        <v>40.38333333333333</v>
      </c>
      <c r="V18" s="224">
        <f t="shared" si="9"/>
        <v>40</v>
      </c>
      <c r="W18" s="224">
        <f t="shared" si="10"/>
        <v>22.99999999999997</v>
      </c>
    </row>
    <row r="19" spans="1:23" ht="30.75" customHeight="1">
      <c r="A19" s="219">
        <v>14</v>
      </c>
      <c r="B19" s="220" t="str">
        <f>+'Boat  Handicap data'!B19</f>
        <v>Surfin Turtles</v>
      </c>
      <c r="C19" s="163" t="str">
        <f>+'Boat  Handicap data'!C19</f>
        <v>H16</v>
      </c>
      <c r="D19" s="41"/>
      <c r="E19" s="163">
        <v>12</v>
      </c>
      <c r="F19" s="221">
        <v>28</v>
      </c>
      <c r="G19" s="163">
        <v>48</v>
      </c>
      <c r="H19" s="163">
        <v>13</v>
      </c>
      <c r="I19" s="42">
        <v>4</v>
      </c>
      <c r="J19" s="42">
        <v>50</v>
      </c>
      <c r="K19" s="222">
        <f t="shared" si="0"/>
        <v>36</v>
      </c>
      <c r="L19" s="223">
        <f t="shared" si="0"/>
        <v>1.9999999999998863</v>
      </c>
      <c r="N19" s="224">
        <f t="shared" si="1"/>
        <v>43200</v>
      </c>
      <c r="O19" s="224">
        <f t="shared" si="2"/>
        <v>1728</v>
      </c>
      <c r="P19" s="224">
        <f t="shared" si="3"/>
        <v>44928</v>
      </c>
      <c r="Q19" s="224">
        <f t="shared" si="4"/>
        <v>46800</v>
      </c>
      <c r="R19" s="224">
        <f t="shared" si="5"/>
        <v>290</v>
      </c>
      <c r="S19" s="224">
        <f t="shared" si="6"/>
        <v>47090</v>
      </c>
      <c r="T19" s="224">
        <f t="shared" si="7"/>
        <v>2162</v>
      </c>
      <c r="U19" s="224">
        <f t="shared" si="8"/>
        <v>36.03333333333333</v>
      </c>
      <c r="V19" s="224">
        <f t="shared" si="9"/>
        <v>36</v>
      </c>
      <c r="W19" s="224">
        <f t="shared" si="10"/>
        <v>1.9999999999998863</v>
      </c>
    </row>
    <row r="20" spans="1:23" ht="30.75" customHeight="1" thickBot="1">
      <c r="A20" s="225">
        <v>15</v>
      </c>
      <c r="B20" s="226" t="str">
        <f>+'Boat  Handicap data'!B20</f>
        <v>Wildcats</v>
      </c>
      <c r="C20" s="229" t="str">
        <f>+'Boat  Handicap data'!C20</f>
        <v>H16</v>
      </c>
      <c r="D20" s="228"/>
      <c r="E20" s="227">
        <v>13</v>
      </c>
      <c r="F20" s="229">
        <v>10</v>
      </c>
      <c r="G20" s="227">
        <v>49</v>
      </c>
      <c r="H20" s="227">
        <v>13</v>
      </c>
      <c r="I20" s="230">
        <v>57</v>
      </c>
      <c r="J20" s="230">
        <v>13</v>
      </c>
      <c r="K20" s="231">
        <f t="shared" si="0"/>
        <v>46</v>
      </c>
      <c r="L20" s="232">
        <f t="shared" si="0"/>
        <v>23.999999999999915</v>
      </c>
      <c r="N20" s="224">
        <f t="shared" si="1"/>
        <v>46800</v>
      </c>
      <c r="O20" s="224">
        <f t="shared" si="2"/>
        <v>649</v>
      </c>
      <c r="P20" s="224">
        <f t="shared" si="3"/>
        <v>47449</v>
      </c>
      <c r="Q20" s="224">
        <f t="shared" si="4"/>
        <v>46800</v>
      </c>
      <c r="R20" s="224">
        <f t="shared" si="5"/>
        <v>3433</v>
      </c>
      <c r="S20" s="224">
        <f t="shared" si="6"/>
        <v>50233</v>
      </c>
      <c r="T20" s="224">
        <f t="shared" si="7"/>
        <v>2784</v>
      </c>
      <c r="U20" s="224">
        <f t="shared" si="8"/>
        <v>46.4</v>
      </c>
      <c r="V20" s="224">
        <f t="shared" si="9"/>
        <v>46</v>
      </c>
      <c r="W20" s="224">
        <f t="shared" si="10"/>
        <v>23.999999999999915</v>
      </c>
    </row>
  </sheetData>
  <sheetProtection password="CC3D" sheet="1" objects="1" scenarios="1"/>
  <protectedRanges>
    <protectedRange sqref="E6:J20" name="Range1"/>
  </protectedRanges>
  <mergeCells count="7">
    <mergeCell ref="A1:L2"/>
    <mergeCell ref="E3:L3"/>
    <mergeCell ref="A4:A5"/>
    <mergeCell ref="C4:C5"/>
    <mergeCell ref="E4:G4"/>
    <mergeCell ref="H4:J4"/>
    <mergeCell ref="K4:L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3"/>
  <sheetViews>
    <sheetView zoomScale="75" zoomScaleNormal="75" workbookViewId="0" topLeftCell="A1">
      <selection activeCell="A1" sqref="A1:K2"/>
    </sheetView>
  </sheetViews>
  <sheetFormatPr defaultColWidth="9.140625" defaultRowHeight="12.75"/>
  <cols>
    <col min="1" max="1" width="33.421875" style="166" customWidth="1"/>
    <col min="2" max="2" width="13.421875" style="166" customWidth="1"/>
    <col min="3" max="3" width="4.7109375" style="166" customWidth="1"/>
    <col min="4" max="8" width="10.7109375" style="166" customWidth="1"/>
    <col min="9" max="9" width="4.7109375" style="166" customWidth="1"/>
    <col min="10" max="14" width="10.7109375" style="165" customWidth="1"/>
    <col min="15" max="15" width="30.00390625" style="166" customWidth="1"/>
    <col min="16" max="29" width="7.57421875" style="166" customWidth="1"/>
    <col min="30" max="16384" width="19.8515625" style="166" customWidth="1"/>
  </cols>
  <sheetData>
    <row r="1" spans="1:14" ht="31.5" customHeight="1">
      <c r="A1" s="319" t="s">
        <v>76</v>
      </c>
      <c r="B1" s="320"/>
      <c r="C1" s="320"/>
      <c r="D1" s="320"/>
      <c r="E1" s="320"/>
      <c r="F1" s="320"/>
      <c r="G1" s="320"/>
      <c r="H1" s="320"/>
      <c r="I1" s="320"/>
      <c r="J1" s="320"/>
      <c r="K1" s="321"/>
      <c r="L1" s="325" t="s">
        <v>0</v>
      </c>
      <c r="M1" s="325"/>
      <c r="N1" s="326"/>
    </row>
    <row r="2" spans="1:14" ht="36" customHeight="1">
      <c r="A2" s="322"/>
      <c r="B2" s="323"/>
      <c r="C2" s="323"/>
      <c r="D2" s="323"/>
      <c r="E2" s="323"/>
      <c r="F2" s="323"/>
      <c r="G2" s="323"/>
      <c r="H2" s="323"/>
      <c r="I2" s="323"/>
      <c r="J2" s="323"/>
      <c r="K2" s="324"/>
      <c r="L2" s="214" t="str">
        <f>+'Boat  Handicap data'!A5</f>
        <v>Hobie 16</v>
      </c>
      <c r="M2" s="214" t="str">
        <f>+'Boat  Handicap data'!A6</f>
        <v>Prindle 16</v>
      </c>
      <c r="N2" s="233" t="str">
        <f>+'Boat  Handicap data'!A7</f>
        <v>Laser 2000</v>
      </c>
    </row>
    <row r="3" spans="1:14" ht="24" customHeight="1">
      <c r="A3" s="234"/>
      <c r="B3" s="213"/>
      <c r="C3" s="213"/>
      <c r="D3" s="7"/>
      <c r="E3" s="7"/>
      <c r="F3" s="7"/>
      <c r="G3" s="33"/>
      <c r="H3" s="33"/>
      <c r="I3" s="33"/>
      <c r="J3" s="307"/>
      <c r="K3" s="307"/>
      <c r="L3" s="214" t="s">
        <v>3</v>
      </c>
      <c r="M3" s="214" t="str">
        <f>+'Boat  Handicap data'!B6</f>
        <v>P16</v>
      </c>
      <c r="N3" s="233" t="str">
        <f>+'Boat  Handicap data'!B7</f>
        <v>L2000</v>
      </c>
    </row>
    <row r="4" spans="1:14" ht="24" customHeight="1">
      <c r="A4" s="61"/>
      <c r="B4" s="33"/>
      <c r="C4" s="33"/>
      <c r="D4" s="33"/>
      <c r="E4" s="33"/>
      <c r="F4" s="33"/>
      <c r="G4" s="33"/>
      <c r="H4" s="33"/>
      <c r="I4" s="33"/>
      <c r="J4" s="307"/>
      <c r="K4" s="307"/>
      <c r="L4" s="214">
        <f>+'Boat  Handicap data'!C5</f>
        <v>0.787</v>
      </c>
      <c r="M4" s="214">
        <f>+'Boat  Handicap data'!C6</f>
        <v>0.814</v>
      </c>
      <c r="N4" s="233">
        <f>+'Boat  Handicap data'!C7</f>
        <v>1.038</v>
      </c>
    </row>
    <row r="5" spans="1:14" ht="27" customHeight="1">
      <c r="A5" s="212"/>
      <c r="B5" s="7"/>
      <c r="C5" s="7"/>
      <c r="D5" s="7"/>
      <c r="E5" s="7"/>
      <c r="F5" s="7"/>
      <c r="G5" s="33"/>
      <c r="H5" s="33"/>
      <c r="I5" s="33"/>
      <c r="J5" s="235"/>
      <c r="K5" s="235"/>
      <c r="L5" s="235"/>
      <c r="M5" s="235"/>
      <c r="N5" s="236"/>
    </row>
    <row r="6" spans="1:14" ht="27.75" customHeight="1">
      <c r="A6" s="212"/>
      <c r="B6" s="213"/>
      <c r="C6" s="213"/>
      <c r="D6" s="328" t="s">
        <v>77</v>
      </c>
      <c r="E6" s="328"/>
      <c r="F6" s="328"/>
      <c r="G6" s="328"/>
      <c r="H6" s="328"/>
      <c r="I6" s="213"/>
      <c r="J6" s="328" t="s">
        <v>70</v>
      </c>
      <c r="K6" s="328"/>
      <c r="L6" s="328"/>
      <c r="M6" s="328"/>
      <c r="N6" s="329"/>
    </row>
    <row r="7" spans="1:29" ht="40.5" customHeight="1">
      <c r="A7" s="237" t="s">
        <v>72</v>
      </c>
      <c r="B7" s="307" t="s">
        <v>50</v>
      </c>
      <c r="C7" s="235"/>
      <c r="D7" s="307" t="s">
        <v>27</v>
      </c>
      <c r="E7" s="314" t="s">
        <v>79</v>
      </c>
      <c r="F7" s="316"/>
      <c r="G7" s="307" t="s">
        <v>80</v>
      </c>
      <c r="H7" s="307"/>
      <c r="I7" s="235"/>
      <c r="J7" s="307" t="s">
        <v>27</v>
      </c>
      <c r="K7" s="314" t="s">
        <v>79</v>
      </c>
      <c r="L7" s="316"/>
      <c r="M7" s="307" t="s">
        <v>80</v>
      </c>
      <c r="N7" s="308"/>
      <c r="P7" s="327" t="s">
        <v>81</v>
      </c>
      <c r="Q7" s="327"/>
      <c r="R7" s="327"/>
      <c r="S7" s="327"/>
      <c r="T7" s="327"/>
      <c r="U7" s="327"/>
      <c r="V7" s="238"/>
      <c r="W7" s="327" t="s">
        <v>82</v>
      </c>
      <c r="X7" s="327"/>
      <c r="Y7" s="327"/>
      <c r="Z7" s="327"/>
      <c r="AA7" s="327"/>
      <c r="AB7" s="327"/>
      <c r="AC7" s="238"/>
    </row>
    <row r="8" spans="1:28" ht="34.5" customHeight="1">
      <c r="A8" s="239">
        <f>COUNTA(A9:A23)</f>
        <v>15</v>
      </c>
      <c r="B8" s="307"/>
      <c r="C8" s="235"/>
      <c r="D8" s="307"/>
      <c r="E8" s="214" t="s">
        <v>11</v>
      </c>
      <c r="F8" s="214" t="s">
        <v>12</v>
      </c>
      <c r="G8" s="214" t="s">
        <v>11</v>
      </c>
      <c r="H8" s="214" t="s">
        <v>12</v>
      </c>
      <c r="I8" s="235"/>
      <c r="J8" s="307"/>
      <c r="K8" s="214" t="s">
        <v>11</v>
      </c>
      <c r="L8" s="214" t="s">
        <v>12</v>
      </c>
      <c r="M8" s="214" t="s">
        <v>11</v>
      </c>
      <c r="N8" s="233" t="s">
        <v>12</v>
      </c>
      <c r="P8" s="162" t="s">
        <v>25</v>
      </c>
      <c r="Q8" s="162" t="s">
        <v>83</v>
      </c>
      <c r="R8" s="54" t="s">
        <v>84</v>
      </c>
      <c r="S8" s="162" t="s">
        <v>85</v>
      </c>
      <c r="T8" s="162" t="s">
        <v>86</v>
      </c>
      <c r="U8" s="162" t="s">
        <v>87</v>
      </c>
      <c r="W8" s="162" t="s">
        <v>25</v>
      </c>
      <c r="X8" s="162" t="s">
        <v>83</v>
      </c>
      <c r="Y8" s="54" t="s">
        <v>84</v>
      </c>
      <c r="Z8" s="162" t="s">
        <v>85</v>
      </c>
      <c r="AA8" s="162" t="s">
        <v>86</v>
      </c>
      <c r="AB8" s="162" t="s">
        <v>87</v>
      </c>
    </row>
    <row r="9" spans="1:29" ht="69" customHeight="1">
      <c r="A9" s="240" t="s">
        <v>33</v>
      </c>
      <c r="B9" s="221" t="s">
        <v>6</v>
      </c>
      <c r="C9" s="241"/>
      <c r="D9" s="242">
        <v>1</v>
      </c>
      <c r="E9" s="243"/>
      <c r="F9" s="244"/>
      <c r="G9" s="244">
        <f aca="true" t="shared" si="0" ref="G9:H23">+T9</f>
        <v>0</v>
      </c>
      <c r="H9" s="244">
        <f t="shared" si="0"/>
        <v>0</v>
      </c>
      <c r="I9" s="245"/>
      <c r="J9" s="221">
        <v>1</v>
      </c>
      <c r="K9" s="246">
        <v>74</v>
      </c>
      <c r="L9" s="42">
        <v>25.000000000000284</v>
      </c>
      <c r="M9" s="42">
        <f aca="true" t="shared" si="1" ref="M9:N23">+AA9</f>
        <v>71</v>
      </c>
      <c r="N9" s="247">
        <f t="shared" si="1"/>
        <v>41.54142581888209</v>
      </c>
      <c r="P9" s="248">
        <f aca="true" t="shared" si="2" ref="P9:P23">SUM(E9*60)+F9</f>
        <v>0</v>
      </c>
      <c r="Q9" s="248">
        <f aca="true" t="shared" si="3" ref="Q9:Q23">IF(B9="H16",P9/$L$4,+IF(B9="L2000",P9/$N$4,+IF(B9="P16",P9/$M$4)))</f>
        <v>0</v>
      </c>
      <c r="R9" s="249">
        <f aca="true" t="shared" si="4" ref="R9:R23">SUM(Q9/D9)</f>
        <v>0</v>
      </c>
      <c r="S9" s="248">
        <f aca="true" t="shared" si="5" ref="S9:S23">SUM(R9/60)</f>
        <v>0</v>
      </c>
      <c r="T9" s="248">
        <f aca="true" t="shared" si="6" ref="T9:T23">ROUNDDOWN(S9,0)</f>
        <v>0</v>
      </c>
      <c r="U9" s="248">
        <f aca="true" t="shared" si="7" ref="U9:U23">SUM(S9-T9)*60</f>
        <v>0</v>
      </c>
      <c r="V9" s="250"/>
      <c r="W9" s="248">
        <f aca="true" t="shared" si="8" ref="W9:W23">SUM(K9*60)+L9</f>
        <v>4465</v>
      </c>
      <c r="X9" s="248">
        <f aca="true" t="shared" si="9" ref="X9:X23">IF(B9="H16",W9/$L$4,+IF(B9="L2000",W9/$N$4,+IF(B9="P16",W9/$M$4)))</f>
        <v>4301.541425818882</v>
      </c>
      <c r="Y9" s="249">
        <f aca="true" t="shared" si="10" ref="Y9:Y23">SUM(X9/J9)</f>
        <v>4301.541425818882</v>
      </c>
      <c r="Z9" s="248">
        <f aca="true" t="shared" si="11" ref="Z9:Z23">SUM(Y9/60)</f>
        <v>71.69235709698137</v>
      </c>
      <c r="AA9" s="248">
        <f aca="true" t="shared" si="12" ref="AA9:AA23">ROUNDDOWN(Z9,0)</f>
        <v>71</v>
      </c>
      <c r="AB9" s="248">
        <f aca="true" t="shared" si="13" ref="AB9:AB23">SUM(Z9-AA9)*60</f>
        <v>41.54142581888209</v>
      </c>
      <c r="AC9" s="250"/>
    </row>
    <row r="10" spans="1:29" ht="69" customHeight="1">
      <c r="A10" s="240" t="s">
        <v>91</v>
      </c>
      <c r="B10" s="221" t="s">
        <v>3</v>
      </c>
      <c r="C10" s="241"/>
      <c r="D10" s="242">
        <v>1</v>
      </c>
      <c r="E10" s="243"/>
      <c r="F10" s="244"/>
      <c r="G10" s="244">
        <f t="shared" si="0"/>
        <v>0</v>
      </c>
      <c r="H10" s="244">
        <f t="shared" si="0"/>
        <v>0</v>
      </c>
      <c r="I10" s="245"/>
      <c r="J10" s="221">
        <v>1</v>
      </c>
      <c r="K10" s="246">
        <v>33</v>
      </c>
      <c r="L10" s="42">
        <v>40.9999999999998</v>
      </c>
      <c r="M10" s="42">
        <f t="shared" si="1"/>
        <v>42</v>
      </c>
      <c r="N10" s="247">
        <f t="shared" si="1"/>
        <v>47.9796696315114</v>
      </c>
      <c r="P10" s="248">
        <f t="shared" si="2"/>
        <v>0</v>
      </c>
      <c r="Q10" s="248">
        <f t="shared" si="3"/>
        <v>0</v>
      </c>
      <c r="R10" s="249">
        <f t="shared" si="4"/>
        <v>0</v>
      </c>
      <c r="S10" s="248">
        <f t="shared" si="5"/>
        <v>0</v>
      </c>
      <c r="T10" s="248">
        <f t="shared" si="6"/>
        <v>0</v>
      </c>
      <c r="U10" s="248">
        <f t="shared" si="7"/>
        <v>0</v>
      </c>
      <c r="V10" s="250"/>
      <c r="W10" s="248">
        <f t="shared" si="8"/>
        <v>2020.9999999999998</v>
      </c>
      <c r="X10" s="248">
        <f t="shared" si="9"/>
        <v>2567.9796696315116</v>
      </c>
      <c r="Y10" s="249">
        <f t="shared" si="10"/>
        <v>2567.9796696315116</v>
      </c>
      <c r="Z10" s="248">
        <f t="shared" si="11"/>
        <v>42.79966116052519</v>
      </c>
      <c r="AA10" s="248">
        <f t="shared" si="12"/>
        <v>42</v>
      </c>
      <c r="AB10" s="248">
        <f t="shared" si="13"/>
        <v>47.9796696315114</v>
      </c>
      <c r="AC10" s="250"/>
    </row>
    <row r="11" spans="1:29" ht="69" customHeight="1">
      <c r="A11" s="240" t="s">
        <v>37</v>
      </c>
      <c r="B11" s="221" t="s">
        <v>3</v>
      </c>
      <c r="C11" s="241"/>
      <c r="D11" s="242">
        <v>1</v>
      </c>
      <c r="E11" s="243"/>
      <c r="F11" s="244"/>
      <c r="G11" s="244">
        <f t="shared" si="0"/>
        <v>0</v>
      </c>
      <c r="H11" s="244">
        <f t="shared" si="0"/>
        <v>0</v>
      </c>
      <c r="I11" s="245"/>
      <c r="J11" s="221">
        <v>1</v>
      </c>
      <c r="K11" s="246">
        <v>38</v>
      </c>
      <c r="L11" s="42">
        <v>21.000000000000085</v>
      </c>
      <c r="M11" s="42">
        <f t="shared" si="1"/>
        <v>48</v>
      </c>
      <c r="N11" s="247">
        <f t="shared" si="1"/>
        <v>43.76111817026697</v>
      </c>
      <c r="P11" s="248">
        <f t="shared" si="2"/>
        <v>0</v>
      </c>
      <c r="Q11" s="248">
        <f t="shared" si="3"/>
        <v>0</v>
      </c>
      <c r="R11" s="249">
        <f t="shared" si="4"/>
        <v>0</v>
      </c>
      <c r="S11" s="248">
        <f t="shared" si="5"/>
        <v>0</v>
      </c>
      <c r="T11" s="248">
        <f t="shared" si="6"/>
        <v>0</v>
      </c>
      <c r="U11" s="248">
        <f t="shared" si="7"/>
        <v>0</v>
      </c>
      <c r="V11" s="250"/>
      <c r="W11" s="248">
        <f t="shared" si="8"/>
        <v>2301</v>
      </c>
      <c r="X11" s="248">
        <f t="shared" si="9"/>
        <v>2923.761118170267</v>
      </c>
      <c r="Y11" s="249">
        <f t="shared" si="10"/>
        <v>2923.761118170267</v>
      </c>
      <c r="Z11" s="248">
        <f t="shared" si="11"/>
        <v>48.72935196950445</v>
      </c>
      <c r="AA11" s="248">
        <f t="shared" si="12"/>
        <v>48</v>
      </c>
      <c r="AB11" s="248">
        <f t="shared" si="13"/>
        <v>43.76111817026697</v>
      </c>
      <c r="AC11" s="250"/>
    </row>
    <row r="12" spans="1:29" ht="69" customHeight="1">
      <c r="A12" s="240" t="s">
        <v>43</v>
      </c>
      <c r="B12" s="221" t="s">
        <v>3</v>
      </c>
      <c r="C12" s="241"/>
      <c r="D12" s="242">
        <v>1</v>
      </c>
      <c r="E12" s="243"/>
      <c r="F12" s="244"/>
      <c r="G12" s="244">
        <f t="shared" si="0"/>
        <v>0</v>
      </c>
      <c r="H12" s="244">
        <f t="shared" si="0"/>
        <v>0</v>
      </c>
      <c r="I12" s="245"/>
      <c r="J12" s="221">
        <v>1</v>
      </c>
      <c r="K12" s="246">
        <v>41</v>
      </c>
      <c r="L12" s="42">
        <v>27.00000000000017</v>
      </c>
      <c r="M12" s="42">
        <f t="shared" si="1"/>
        <v>52</v>
      </c>
      <c r="N12" s="247">
        <f t="shared" si="1"/>
        <v>40.10165184243945</v>
      </c>
      <c r="P12" s="248">
        <f t="shared" si="2"/>
        <v>0</v>
      </c>
      <c r="Q12" s="248">
        <f t="shared" si="3"/>
        <v>0</v>
      </c>
      <c r="R12" s="249">
        <f t="shared" si="4"/>
        <v>0</v>
      </c>
      <c r="S12" s="248">
        <f t="shared" si="5"/>
        <v>0</v>
      </c>
      <c r="T12" s="248">
        <f t="shared" si="6"/>
        <v>0</v>
      </c>
      <c r="U12" s="248">
        <f t="shared" si="7"/>
        <v>0</v>
      </c>
      <c r="V12" s="250"/>
      <c r="W12" s="248">
        <f t="shared" si="8"/>
        <v>2487</v>
      </c>
      <c r="X12" s="248">
        <f t="shared" si="9"/>
        <v>3160.1016518424394</v>
      </c>
      <c r="Y12" s="249">
        <f t="shared" si="10"/>
        <v>3160.1016518424394</v>
      </c>
      <c r="Z12" s="248">
        <f t="shared" si="11"/>
        <v>52.66836086404066</v>
      </c>
      <c r="AA12" s="248">
        <f t="shared" si="12"/>
        <v>52</v>
      </c>
      <c r="AB12" s="248">
        <f t="shared" si="13"/>
        <v>40.10165184243945</v>
      </c>
      <c r="AC12" s="250"/>
    </row>
    <row r="13" spans="1:29" ht="69" customHeight="1">
      <c r="A13" s="240" t="s">
        <v>92</v>
      </c>
      <c r="B13" s="221" t="s">
        <v>3</v>
      </c>
      <c r="C13" s="251"/>
      <c r="D13" s="242">
        <v>1</v>
      </c>
      <c r="E13" s="243"/>
      <c r="F13" s="244"/>
      <c r="G13" s="244">
        <f t="shared" si="0"/>
        <v>0</v>
      </c>
      <c r="H13" s="244">
        <f t="shared" si="0"/>
        <v>0</v>
      </c>
      <c r="I13" s="245"/>
      <c r="J13" s="163">
        <v>1</v>
      </c>
      <c r="K13" s="246">
        <v>33</v>
      </c>
      <c r="L13" s="42">
        <v>42.00000000000017</v>
      </c>
      <c r="M13" s="42">
        <f t="shared" si="1"/>
        <v>42</v>
      </c>
      <c r="N13" s="247">
        <f t="shared" si="1"/>
        <v>49.25031766200803</v>
      </c>
      <c r="P13" s="248">
        <f t="shared" si="2"/>
        <v>0</v>
      </c>
      <c r="Q13" s="248">
        <f t="shared" si="3"/>
        <v>0</v>
      </c>
      <c r="R13" s="249">
        <f t="shared" si="4"/>
        <v>0</v>
      </c>
      <c r="S13" s="248">
        <f t="shared" si="5"/>
        <v>0</v>
      </c>
      <c r="T13" s="248">
        <f t="shared" si="6"/>
        <v>0</v>
      </c>
      <c r="U13" s="248">
        <f t="shared" si="7"/>
        <v>0</v>
      </c>
      <c r="V13" s="250"/>
      <c r="W13" s="248">
        <f t="shared" si="8"/>
        <v>2022.0000000000002</v>
      </c>
      <c r="X13" s="248">
        <f t="shared" si="9"/>
        <v>2569.250317662008</v>
      </c>
      <c r="Y13" s="249">
        <f t="shared" si="10"/>
        <v>2569.250317662008</v>
      </c>
      <c r="Z13" s="248">
        <f t="shared" si="11"/>
        <v>42.820838627700134</v>
      </c>
      <c r="AA13" s="248">
        <f t="shared" si="12"/>
        <v>42</v>
      </c>
      <c r="AB13" s="248">
        <f t="shared" si="13"/>
        <v>49.25031766200803</v>
      </c>
      <c r="AC13" s="250"/>
    </row>
    <row r="14" spans="1:29" ht="69" customHeight="1">
      <c r="A14" s="240" t="s">
        <v>34</v>
      </c>
      <c r="B14" s="221" t="s">
        <v>3</v>
      </c>
      <c r="C14" s="241"/>
      <c r="D14" s="242">
        <v>1</v>
      </c>
      <c r="E14" s="243"/>
      <c r="F14" s="244"/>
      <c r="G14" s="244">
        <f t="shared" si="0"/>
        <v>0</v>
      </c>
      <c r="H14" s="244">
        <f t="shared" si="0"/>
        <v>0</v>
      </c>
      <c r="I14" s="245"/>
      <c r="J14" s="221">
        <v>1</v>
      </c>
      <c r="K14" s="246">
        <v>47</v>
      </c>
      <c r="L14" s="42">
        <v>25.9999999999998</v>
      </c>
      <c r="M14" s="42">
        <f t="shared" si="1"/>
        <v>60</v>
      </c>
      <c r="N14" s="247">
        <f t="shared" si="1"/>
        <v>16.264294790342717</v>
      </c>
      <c r="P14" s="248">
        <f t="shared" si="2"/>
        <v>0</v>
      </c>
      <c r="Q14" s="248">
        <f t="shared" si="3"/>
        <v>0</v>
      </c>
      <c r="R14" s="249">
        <f t="shared" si="4"/>
        <v>0</v>
      </c>
      <c r="S14" s="248">
        <f t="shared" si="5"/>
        <v>0</v>
      </c>
      <c r="T14" s="248">
        <f t="shared" si="6"/>
        <v>0</v>
      </c>
      <c r="U14" s="248">
        <f t="shared" si="7"/>
        <v>0</v>
      </c>
      <c r="V14" s="250"/>
      <c r="W14" s="248">
        <f t="shared" si="8"/>
        <v>2846</v>
      </c>
      <c r="X14" s="248">
        <f t="shared" si="9"/>
        <v>3616.264294790343</v>
      </c>
      <c r="Y14" s="249">
        <f t="shared" si="10"/>
        <v>3616.264294790343</v>
      </c>
      <c r="Z14" s="248">
        <f t="shared" si="11"/>
        <v>60.271071579839045</v>
      </c>
      <c r="AA14" s="248">
        <f t="shared" si="12"/>
        <v>60</v>
      </c>
      <c r="AB14" s="248">
        <f t="shared" si="13"/>
        <v>16.264294790342717</v>
      </c>
      <c r="AC14" s="250"/>
    </row>
    <row r="15" spans="1:29" ht="69" customHeight="1">
      <c r="A15" s="240" t="s">
        <v>44</v>
      </c>
      <c r="B15" s="221" t="s">
        <v>3</v>
      </c>
      <c r="C15" s="241"/>
      <c r="D15" s="242">
        <v>1</v>
      </c>
      <c r="E15" s="243"/>
      <c r="F15" s="244"/>
      <c r="G15" s="244">
        <f t="shared" si="0"/>
        <v>0</v>
      </c>
      <c r="H15" s="244">
        <f t="shared" si="0"/>
        <v>0</v>
      </c>
      <c r="I15" s="245"/>
      <c r="J15" s="221">
        <v>1</v>
      </c>
      <c r="K15" s="246">
        <v>42</v>
      </c>
      <c r="L15" s="42">
        <v>13.000000000000114</v>
      </c>
      <c r="M15" s="42">
        <f t="shared" si="1"/>
        <v>53</v>
      </c>
      <c r="N15" s="247">
        <f t="shared" si="1"/>
        <v>38.551461245235004</v>
      </c>
      <c r="P15" s="248">
        <f t="shared" si="2"/>
        <v>0</v>
      </c>
      <c r="Q15" s="248">
        <f t="shared" si="3"/>
        <v>0</v>
      </c>
      <c r="R15" s="249">
        <f t="shared" si="4"/>
        <v>0</v>
      </c>
      <c r="S15" s="248">
        <f t="shared" si="5"/>
        <v>0</v>
      </c>
      <c r="T15" s="248">
        <f t="shared" si="6"/>
        <v>0</v>
      </c>
      <c r="U15" s="248">
        <f t="shared" si="7"/>
        <v>0</v>
      </c>
      <c r="V15" s="250"/>
      <c r="W15" s="248">
        <f t="shared" si="8"/>
        <v>2533</v>
      </c>
      <c r="X15" s="248">
        <f t="shared" si="9"/>
        <v>3218.551461245235</v>
      </c>
      <c r="Y15" s="249">
        <f t="shared" si="10"/>
        <v>3218.551461245235</v>
      </c>
      <c r="Z15" s="248">
        <f t="shared" si="11"/>
        <v>53.64252435408725</v>
      </c>
      <c r="AA15" s="248">
        <f t="shared" si="12"/>
        <v>53</v>
      </c>
      <c r="AB15" s="248">
        <f t="shared" si="13"/>
        <v>38.551461245235004</v>
      </c>
      <c r="AC15" s="250"/>
    </row>
    <row r="16" spans="1:29" ht="69" customHeight="1">
      <c r="A16" s="240" t="s">
        <v>32</v>
      </c>
      <c r="B16" s="221" t="s">
        <v>6</v>
      </c>
      <c r="C16" s="241"/>
      <c r="D16" s="242">
        <v>1</v>
      </c>
      <c r="E16" s="243"/>
      <c r="F16" s="244"/>
      <c r="G16" s="244">
        <f t="shared" si="0"/>
        <v>0</v>
      </c>
      <c r="H16" s="244">
        <f t="shared" si="0"/>
        <v>0</v>
      </c>
      <c r="I16" s="245"/>
      <c r="J16" s="221">
        <v>1</v>
      </c>
      <c r="K16" s="246">
        <v>75</v>
      </c>
      <c r="L16" s="42">
        <v>9.000000000000341</v>
      </c>
      <c r="M16" s="42">
        <f t="shared" si="1"/>
        <v>72</v>
      </c>
      <c r="N16" s="247">
        <f t="shared" si="1"/>
        <v>23.930635838150067</v>
      </c>
      <c r="P16" s="248">
        <f t="shared" si="2"/>
        <v>0</v>
      </c>
      <c r="Q16" s="248">
        <f t="shared" si="3"/>
        <v>0</v>
      </c>
      <c r="R16" s="249">
        <f t="shared" si="4"/>
        <v>0</v>
      </c>
      <c r="S16" s="248">
        <f t="shared" si="5"/>
        <v>0</v>
      </c>
      <c r="T16" s="248">
        <f t="shared" si="6"/>
        <v>0</v>
      </c>
      <c r="U16" s="248">
        <f t="shared" si="7"/>
        <v>0</v>
      </c>
      <c r="V16" s="250"/>
      <c r="W16" s="248">
        <f t="shared" si="8"/>
        <v>4509</v>
      </c>
      <c r="X16" s="248">
        <f t="shared" si="9"/>
        <v>4343.93063583815</v>
      </c>
      <c r="Y16" s="249">
        <f t="shared" si="10"/>
        <v>4343.93063583815</v>
      </c>
      <c r="Z16" s="248">
        <f t="shared" si="11"/>
        <v>72.39884393063583</v>
      </c>
      <c r="AA16" s="248">
        <f t="shared" si="12"/>
        <v>72</v>
      </c>
      <c r="AB16" s="248">
        <f t="shared" si="13"/>
        <v>23.930635838150067</v>
      </c>
      <c r="AC16" s="250"/>
    </row>
    <row r="17" spans="1:29" ht="69" customHeight="1">
      <c r="A17" s="240" t="s">
        <v>39</v>
      </c>
      <c r="B17" s="221" t="s">
        <v>3</v>
      </c>
      <c r="C17" s="241"/>
      <c r="D17" s="242">
        <v>1</v>
      </c>
      <c r="E17" s="243"/>
      <c r="F17" s="244"/>
      <c r="G17" s="244">
        <f t="shared" si="0"/>
        <v>0</v>
      </c>
      <c r="H17" s="244">
        <f t="shared" si="0"/>
        <v>0</v>
      </c>
      <c r="I17" s="245"/>
      <c r="J17" s="221">
        <v>1</v>
      </c>
      <c r="K17" s="246">
        <v>42</v>
      </c>
      <c r="L17" s="42">
        <v>38</v>
      </c>
      <c r="M17" s="42">
        <f t="shared" si="1"/>
        <v>54</v>
      </c>
      <c r="N17" s="247">
        <f t="shared" si="1"/>
        <v>10.317662007623909</v>
      </c>
      <c r="P17" s="248">
        <f t="shared" si="2"/>
        <v>0</v>
      </c>
      <c r="Q17" s="248">
        <f t="shared" si="3"/>
        <v>0</v>
      </c>
      <c r="R17" s="249">
        <f t="shared" si="4"/>
        <v>0</v>
      </c>
      <c r="S17" s="248">
        <f t="shared" si="5"/>
        <v>0</v>
      </c>
      <c r="T17" s="248">
        <f t="shared" si="6"/>
        <v>0</v>
      </c>
      <c r="U17" s="248">
        <f t="shared" si="7"/>
        <v>0</v>
      </c>
      <c r="V17" s="250"/>
      <c r="W17" s="248">
        <f t="shared" si="8"/>
        <v>2558</v>
      </c>
      <c r="X17" s="248">
        <f t="shared" si="9"/>
        <v>3250.3176620076238</v>
      </c>
      <c r="Y17" s="249">
        <f t="shared" si="10"/>
        <v>3250.3176620076238</v>
      </c>
      <c r="Z17" s="248">
        <f t="shared" si="11"/>
        <v>54.1719610334604</v>
      </c>
      <c r="AA17" s="248">
        <f t="shared" si="12"/>
        <v>54</v>
      </c>
      <c r="AB17" s="248">
        <f t="shared" si="13"/>
        <v>10.317662007623909</v>
      </c>
      <c r="AC17" s="250"/>
    </row>
    <row r="18" spans="1:29" ht="69" customHeight="1">
      <c r="A18" s="240" t="s">
        <v>41</v>
      </c>
      <c r="B18" s="221" t="s">
        <v>3</v>
      </c>
      <c r="C18" s="241"/>
      <c r="D18" s="242">
        <v>1</v>
      </c>
      <c r="E18" s="243"/>
      <c r="F18" s="244"/>
      <c r="G18" s="244">
        <f t="shared" si="0"/>
        <v>0</v>
      </c>
      <c r="H18" s="244">
        <f t="shared" si="0"/>
        <v>0</v>
      </c>
      <c r="I18" s="245"/>
      <c r="J18" s="221">
        <v>1</v>
      </c>
      <c r="K18" s="246">
        <v>58</v>
      </c>
      <c r="L18" s="42">
        <v>58.000000000000114</v>
      </c>
      <c r="M18" s="42">
        <f t="shared" si="1"/>
        <v>74</v>
      </c>
      <c r="N18" s="247">
        <f t="shared" si="1"/>
        <v>55.55273189326584</v>
      </c>
      <c r="P18" s="248">
        <f t="shared" si="2"/>
        <v>0</v>
      </c>
      <c r="Q18" s="248">
        <f t="shared" si="3"/>
        <v>0</v>
      </c>
      <c r="R18" s="249">
        <f t="shared" si="4"/>
        <v>0</v>
      </c>
      <c r="S18" s="248">
        <f t="shared" si="5"/>
        <v>0</v>
      </c>
      <c r="T18" s="248">
        <f t="shared" si="6"/>
        <v>0</v>
      </c>
      <c r="U18" s="248">
        <f t="shared" si="7"/>
        <v>0</v>
      </c>
      <c r="V18" s="250"/>
      <c r="W18" s="248">
        <f t="shared" si="8"/>
        <v>3538</v>
      </c>
      <c r="X18" s="248">
        <f t="shared" si="9"/>
        <v>4495.552731893265</v>
      </c>
      <c r="Y18" s="249">
        <f t="shared" si="10"/>
        <v>4495.552731893265</v>
      </c>
      <c r="Z18" s="248">
        <f t="shared" si="11"/>
        <v>74.92587886488776</v>
      </c>
      <c r="AA18" s="248">
        <f t="shared" si="12"/>
        <v>74</v>
      </c>
      <c r="AB18" s="248">
        <f t="shared" si="13"/>
        <v>55.55273189326584</v>
      </c>
      <c r="AC18" s="250"/>
    </row>
    <row r="19" spans="1:29" ht="69" customHeight="1">
      <c r="A19" s="240" t="s">
        <v>40</v>
      </c>
      <c r="B19" s="221" t="s">
        <v>3</v>
      </c>
      <c r="C19" s="241"/>
      <c r="D19" s="242">
        <v>1</v>
      </c>
      <c r="E19" s="243"/>
      <c r="F19" s="244"/>
      <c r="G19" s="244">
        <f t="shared" si="0"/>
        <v>0</v>
      </c>
      <c r="H19" s="244">
        <f t="shared" si="0"/>
        <v>0</v>
      </c>
      <c r="I19" s="245"/>
      <c r="J19" s="221">
        <v>1</v>
      </c>
      <c r="K19" s="246">
        <v>86</v>
      </c>
      <c r="L19" s="42">
        <v>21.999999999999602</v>
      </c>
      <c r="M19" s="42">
        <f t="shared" si="1"/>
        <v>109</v>
      </c>
      <c r="N19" s="247">
        <f t="shared" si="1"/>
        <v>44.49809402795381</v>
      </c>
      <c r="P19" s="248">
        <f t="shared" si="2"/>
        <v>0</v>
      </c>
      <c r="Q19" s="248">
        <f t="shared" si="3"/>
        <v>0</v>
      </c>
      <c r="R19" s="249">
        <f t="shared" si="4"/>
        <v>0</v>
      </c>
      <c r="S19" s="248">
        <f t="shared" si="5"/>
        <v>0</v>
      </c>
      <c r="T19" s="248">
        <f t="shared" si="6"/>
        <v>0</v>
      </c>
      <c r="U19" s="248">
        <f t="shared" si="7"/>
        <v>0</v>
      </c>
      <c r="V19" s="250"/>
      <c r="W19" s="248">
        <f t="shared" si="8"/>
        <v>5182</v>
      </c>
      <c r="X19" s="248">
        <f t="shared" si="9"/>
        <v>6584.498094027954</v>
      </c>
      <c r="Y19" s="249">
        <f t="shared" si="10"/>
        <v>6584.498094027954</v>
      </c>
      <c r="Z19" s="248">
        <f t="shared" si="11"/>
        <v>109.7416349004659</v>
      </c>
      <c r="AA19" s="248">
        <f t="shared" si="12"/>
        <v>109</v>
      </c>
      <c r="AB19" s="248">
        <f t="shared" si="13"/>
        <v>44.49809402795381</v>
      </c>
      <c r="AC19" s="250"/>
    </row>
    <row r="20" spans="1:29" ht="69" customHeight="1">
      <c r="A20" s="240" t="s">
        <v>58</v>
      </c>
      <c r="B20" s="221" t="s">
        <v>3</v>
      </c>
      <c r="C20" s="241"/>
      <c r="D20" s="242">
        <v>1</v>
      </c>
      <c r="E20" s="243"/>
      <c r="F20" s="244"/>
      <c r="G20" s="244">
        <f t="shared" si="0"/>
        <v>0</v>
      </c>
      <c r="H20" s="244">
        <f t="shared" si="0"/>
        <v>0</v>
      </c>
      <c r="I20" s="245"/>
      <c r="J20" s="221">
        <v>1</v>
      </c>
      <c r="K20" s="246">
        <v>38</v>
      </c>
      <c r="L20" s="42">
        <v>45</v>
      </c>
      <c r="M20" s="42">
        <f t="shared" si="1"/>
        <v>49</v>
      </c>
      <c r="N20" s="247">
        <f t="shared" si="1"/>
        <v>14.25667090215967</v>
      </c>
      <c r="P20" s="248">
        <f t="shared" si="2"/>
        <v>0</v>
      </c>
      <c r="Q20" s="248">
        <f t="shared" si="3"/>
        <v>0</v>
      </c>
      <c r="R20" s="249">
        <f t="shared" si="4"/>
        <v>0</v>
      </c>
      <c r="S20" s="248">
        <f t="shared" si="5"/>
        <v>0</v>
      </c>
      <c r="T20" s="248">
        <f t="shared" si="6"/>
        <v>0</v>
      </c>
      <c r="U20" s="248">
        <f t="shared" si="7"/>
        <v>0</v>
      </c>
      <c r="V20" s="250"/>
      <c r="W20" s="248">
        <f t="shared" si="8"/>
        <v>2325</v>
      </c>
      <c r="X20" s="248">
        <f t="shared" si="9"/>
        <v>2954.25667090216</v>
      </c>
      <c r="Y20" s="249">
        <f t="shared" si="10"/>
        <v>2954.25667090216</v>
      </c>
      <c r="Z20" s="248">
        <f t="shared" si="11"/>
        <v>49.23761118170266</v>
      </c>
      <c r="AA20" s="248">
        <f t="shared" si="12"/>
        <v>49</v>
      </c>
      <c r="AB20" s="248">
        <f t="shared" si="13"/>
        <v>14.25667090215967</v>
      </c>
      <c r="AC20" s="250"/>
    </row>
    <row r="21" spans="1:29" ht="69" customHeight="1">
      <c r="A21" s="240" t="s">
        <v>45</v>
      </c>
      <c r="B21" s="221" t="s">
        <v>3</v>
      </c>
      <c r="C21" s="241"/>
      <c r="D21" s="242">
        <v>1</v>
      </c>
      <c r="E21" s="243"/>
      <c r="F21" s="244"/>
      <c r="G21" s="244">
        <f t="shared" si="0"/>
        <v>0</v>
      </c>
      <c r="H21" s="244">
        <f t="shared" si="0"/>
        <v>0</v>
      </c>
      <c r="I21" s="245"/>
      <c r="J21" s="221">
        <v>1</v>
      </c>
      <c r="K21" s="246">
        <v>40</v>
      </c>
      <c r="L21" s="42">
        <v>23</v>
      </c>
      <c r="M21" s="42">
        <f t="shared" si="1"/>
        <v>51</v>
      </c>
      <c r="N21" s="247">
        <f t="shared" si="1"/>
        <v>18.78017789072416</v>
      </c>
      <c r="P21" s="248">
        <f t="shared" si="2"/>
        <v>0</v>
      </c>
      <c r="Q21" s="248">
        <f t="shared" si="3"/>
        <v>0</v>
      </c>
      <c r="R21" s="249">
        <f t="shared" si="4"/>
        <v>0</v>
      </c>
      <c r="S21" s="248">
        <f t="shared" si="5"/>
        <v>0</v>
      </c>
      <c r="T21" s="248">
        <f t="shared" si="6"/>
        <v>0</v>
      </c>
      <c r="U21" s="248">
        <f t="shared" si="7"/>
        <v>0</v>
      </c>
      <c r="V21" s="250"/>
      <c r="W21" s="248">
        <f t="shared" si="8"/>
        <v>2423</v>
      </c>
      <c r="X21" s="248">
        <f t="shared" si="9"/>
        <v>3078.780177890724</v>
      </c>
      <c r="Y21" s="249">
        <f t="shared" si="10"/>
        <v>3078.780177890724</v>
      </c>
      <c r="Z21" s="248">
        <f t="shared" si="11"/>
        <v>51.3130029648454</v>
      </c>
      <c r="AA21" s="248">
        <f t="shared" si="12"/>
        <v>51</v>
      </c>
      <c r="AB21" s="248">
        <f t="shared" si="13"/>
        <v>18.78017789072416</v>
      </c>
      <c r="AC21" s="250"/>
    </row>
    <row r="22" spans="1:29" ht="69" customHeight="1">
      <c r="A22" s="240" t="s">
        <v>42</v>
      </c>
      <c r="B22" s="221" t="s">
        <v>3</v>
      </c>
      <c r="C22" s="241"/>
      <c r="D22" s="242">
        <v>1</v>
      </c>
      <c r="E22" s="243"/>
      <c r="F22" s="244"/>
      <c r="G22" s="244">
        <f t="shared" si="0"/>
        <v>0</v>
      </c>
      <c r="H22" s="244">
        <f t="shared" si="0"/>
        <v>0</v>
      </c>
      <c r="I22" s="245"/>
      <c r="J22" s="221">
        <v>1</v>
      </c>
      <c r="K22" s="246">
        <v>36</v>
      </c>
      <c r="L22" s="42">
        <v>1.9999999999998863</v>
      </c>
      <c r="M22" s="42">
        <f t="shared" si="1"/>
        <v>45</v>
      </c>
      <c r="N22" s="247">
        <f t="shared" si="1"/>
        <v>47.141041931384535</v>
      </c>
      <c r="P22" s="248">
        <f t="shared" si="2"/>
        <v>0</v>
      </c>
      <c r="Q22" s="248">
        <f t="shared" si="3"/>
        <v>0</v>
      </c>
      <c r="R22" s="249">
        <f t="shared" si="4"/>
        <v>0</v>
      </c>
      <c r="S22" s="248">
        <f t="shared" si="5"/>
        <v>0</v>
      </c>
      <c r="T22" s="248">
        <f t="shared" si="6"/>
        <v>0</v>
      </c>
      <c r="U22" s="248">
        <f t="shared" si="7"/>
        <v>0</v>
      </c>
      <c r="V22" s="250"/>
      <c r="W22" s="248">
        <f t="shared" si="8"/>
        <v>2162</v>
      </c>
      <c r="X22" s="248">
        <f t="shared" si="9"/>
        <v>2747.1410419313847</v>
      </c>
      <c r="Y22" s="249">
        <f t="shared" si="10"/>
        <v>2747.1410419313847</v>
      </c>
      <c r="Z22" s="248">
        <f t="shared" si="11"/>
        <v>45.78568403218974</v>
      </c>
      <c r="AA22" s="248">
        <f t="shared" si="12"/>
        <v>45</v>
      </c>
      <c r="AB22" s="248">
        <f t="shared" si="13"/>
        <v>47.141041931384535</v>
      </c>
      <c r="AC22" s="250"/>
    </row>
    <row r="23" spans="1:29" ht="69" customHeight="1" thickBot="1">
      <c r="A23" s="252" t="s">
        <v>36</v>
      </c>
      <c r="B23" s="229" t="s">
        <v>3</v>
      </c>
      <c r="C23" s="253"/>
      <c r="D23" s="254">
        <v>1</v>
      </c>
      <c r="E23" s="255"/>
      <c r="F23" s="256"/>
      <c r="G23" s="256">
        <f t="shared" si="0"/>
        <v>0</v>
      </c>
      <c r="H23" s="256">
        <f t="shared" si="0"/>
        <v>0</v>
      </c>
      <c r="I23" s="258"/>
      <c r="J23" s="229">
        <v>1</v>
      </c>
      <c r="K23" s="259">
        <v>46</v>
      </c>
      <c r="L23" s="230">
        <v>23.999999999999915</v>
      </c>
      <c r="M23" s="230">
        <f t="shared" si="1"/>
        <v>58</v>
      </c>
      <c r="N23" s="260">
        <f t="shared" si="1"/>
        <v>57.484116899618556</v>
      </c>
      <c r="P23" s="248">
        <f t="shared" si="2"/>
        <v>0</v>
      </c>
      <c r="Q23" s="248">
        <f t="shared" si="3"/>
        <v>0</v>
      </c>
      <c r="R23" s="249">
        <f t="shared" si="4"/>
        <v>0</v>
      </c>
      <c r="S23" s="248">
        <f t="shared" si="5"/>
        <v>0</v>
      </c>
      <c r="T23" s="248">
        <f t="shared" si="6"/>
        <v>0</v>
      </c>
      <c r="U23" s="248">
        <f t="shared" si="7"/>
        <v>0</v>
      </c>
      <c r="V23" s="250"/>
      <c r="W23" s="248">
        <f t="shared" si="8"/>
        <v>2784</v>
      </c>
      <c r="X23" s="248">
        <f t="shared" si="9"/>
        <v>3537.4841168996186</v>
      </c>
      <c r="Y23" s="249">
        <f t="shared" si="10"/>
        <v>3537.4841168996186</v>
      </c>
      <c r="Z23" s="248">
        <f t="shared" si="11"/>
        <v>58.95806861499364</v>
      </c>
      <c r="AA23" s="248">
        <f t="shared" si="12"/>
        <v>58</v>
      </c>
      <c r="AB23" s="248">
        <f t="shared" si="13"/>
        <v>57.484116899618556</v>
      </c>
      <c r="AC23" s="250"/>
    </row>
  </sheetData>
  <sheetProtection password="CC3D" sheet="1" objects="1" scenarios="1"/>
  <mergeCells count="15">
    <mergeCell ref="M7:N7"/>
    <mergeCell ref="P7:U7"/>
    <mergeCell ref="W7:AB7"/>
    <mergeCell ref="D6:H6"/>
    <mergeCell ref="J6:N6"/>
    <mergeCell ref="J7:J8"/>
    <mergeCell ref="K7:L7"/>
    <mergeCell ref="B7:B8"/>
    <mergeCell ref="D7:D8"/>
    <mergeCell ref="E7:F7"/>
    <mergeCell ref="G7:H7"/>
    <mergeCell ref="A1:K2"/>
    <mergeCell ref="L1:N1"/>
    <mergeCell ref="J3:K3"/>
    <mergeCell ref="J4:K4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 topLeftCell="A1">
      <selection activeCell="A1" sqref="A1:A2"/>
    </sheetView>
  </sheetViews>
  <sheetFormatPr defaultColWidth="9.140625" defaultRowHeight="12.75"/>
  <cols>
    <col min="1" max="1" width="54.7109375" style="0" customWidth="1"/>
    <col min="2" max="2" width="26.7109375" style="0" customWidth="1"/>
    <col min="3" max="3" width="4.00390625" style="0" customWidth="1"/>
    <col min="4" max="4" width="14.140625" style="0" customWidth="1"/>
    <col min="5" max="5" width="3.140625" style="0" customWidth="1"/>
    <col min="6" max="6" width="7.140625" style="0" customWidth="1"/>
    <col min="7" max="8" width="11.421875" style="0" customWidth="1"/>
    <col min="9" max="9" width="2.421875" style="0" customWidth="1"/>
    <col min="10" max="10" width="7.140625" style="0" customWidth="1"/>
    <col min="11" max="12" width="11.421875" style="0" customWidth="1"/>
    <col min="13" max="14" width="11.421875" style="0" hidden="1" customWidth="1"/>
    <col min="15" max="15" width="2.421875" style="0" hidden="1" customWidth="1"/>
    <col min="16" max="17" width="11.421875" style="0" hidden="1" customWidth="1"/>
  </cols>
  <sheetData>
    <row r="1" spans="1:17" ht="35.25" customHeight="1">
      <c r="A1" s="297" t="str">
        <f>+'Boat  Handicap data'!B1</f>
        <v>Annual Regatta 2004</v>
      </c>
      <c r="B1" s="299">
        <f>+'Boat  Handicap data'!B2:C2</f>
        <v>38044</v>
      </c>
      <c r="C1" s="57"/>
      <c r="D1" s="301" t="s">
        <v>62</v>
      </c>
      <c r="E1" s="287"/>
      <c r="F1" s="287"/>
      <c r="G1" s="287"/>
      <c r="H1" s="287"/>
      <c r="I1" s="287"/>
      <c r="J1" s="287"/>
      <c r="K1" s="287"/>
      <c r="L1" s="288"/>
      <c r="M1" s="289" t="s">
        <v>9</v>
      </c>
      <c r="N1" s="289"/>
      <c r="O1" s="289"/>
      <c r="P1" s="289"/>
      <c r="Q1" s="286"/>
    </row>
    <row r="2" spans="1:17" ht="29.25" customHeight="1">
      <c r="A2" s="298"/>
      <c r="B2" s="300"/>
      <c r="C2" s="33"/>
      <c r="D2" s="280" t="s">
        <v>48</v>
      </c>
      <c r="E2" s="281"/>
      <c r="F2" s="281"/>
      <c r="G2" s="281"/>
      <c r="H2" s="282"/>
      <c r="I2" s="43"/>
      <c r="J2" s="278" t="s">
        <v>49</v>
      </c>
      <c r="K2" s="278"/>
      <c r="L2" s="279"/>
      <c r="M2" s="281" t="s">
        <v>17</v>
      </c>
      <c r="N2" s="282"/>
      <c r="O2" s="43"/>
      <c r="P2" s="280" t="s">
        <v>28</v>
      </c>
      <c r="Q2" s="282"/>
    </row>
    <row r="3" spans="1:17" ht="17.25" customHeight="1">
      <c r="A3" s="58"/>
      <c r="B3" s="48"/>
      <c r="C3" s="48"/>
      <c r="D3" s="283"/>
      <c r="E3" s="284"/>
      <c r="F3" s="284"/>
      <c r="G3" s="284"/>
      <c r="H3" s="285"/>
      <c r="I3" s="48"/>
      <c r="J3" s="278"/>
      <c r="K3" s="278"/>
      <c r="L3" s="279"/>
      <c r="M3" s="284"/>
      <c r="N3" s="285"/>
      <c r="O3" s="48"/>
      <c r="P3" s="283"/>
      <c r="Q3" s="285"/>
    </row>
    <row r="4" spans="1:17" ht="33" customHeight="1">
      <c r="A4" s="59" t="s">
        <v>4</v>
      </c>
      <c r="B4" s="50" t="s">
        <v>0</v>
      </c>
      <c r="C4" s="33"/>
      <c r="D4" s="145" t="s">
        <v>27</v>
      </c>
      <c r="E4" s="47"/>
      <c r="F4" s="145" t="s">
        <v>63</v>
      </c>
      <c r="G4" s="46" t="s">
        <v>11</v>
      </c>
      <c r="H4" s="46" t="s">
        <v>12</v>
      </c>
      <c r="I4" s="43"/>
      <c r="J4" s="145" t="s">
        <v>63</v>
      </c>
      <c r="K4" s="46" t="s">
        <v>11</v>
      </c>
      <c r="L4" s="146" t="s">
        <v>12</v>
      </c>
      <c r="M4" s="137" t="s">
        <v>11</v>
      </c>
      <c r="N4" s="44" t="s">
        <v>12</v>
      </c>
      <c r="O4" s="43"/>
      <c r="P4" s="44" t="s">
        <v>11</v>
      </c>
      <c r="Q4" s="44" t="s">
        <v>12</v>
      </c>
    </row>
    <row r="5" spans="1:12" ht="12.75">
      <c r="A5" s="61"/>
      <c r="B5" s="33"/>
      <c r="C5" s="33"/>
      <c r="D5" s="33"/>
      <c r="E5" s="33"/>
      <c r="F5" s="33"/>
      <c r="G5" s="33"/>
      <c r="H5" s="33"/>
      <c r="I5" s="33"/>
      <c r="J5" s="33"/>
      <c r="K5" s="33"/>
      <c r="L5" s="62"/>
    </row>
    <row r="6" spans="1:17" ht="31.5" customHeight="1">
      <c r="A6" s="63" t="str">
        <f>+'Surfin Turtles'!D4</f>
        <v>Surfin Turtles</v>
      </c>
      <c r="B6" s="51" t="str">
        <f>+'Surfin Turtles'!D5</f>
        <v>H16</v>
      </c>
      <c r="C6" s="33"/>
      <c r="D6" s="113">
        <f>+'Surfin Turtles'!L11</f>
        <v>12</v>
      </c>
      <c r="E6" s="114"/>
      <c r="F6" s="184">
        <v>1</v>
      </c>
      <c r="G6" s="113">
        <f>+'Surfin Turtles'!D11</f>
        <v>30</v>
      </c>
      <c r="H6" s="113">
        <f>+'Surfin Turtles'!F11</f>
        <v>55.00000000000007</v>
      </c>
      <c r="I6" s="55"/>
      <c r="J6" s="184">
        <v>3</v>
      </c>
      <c r="K6" s="113">
        <f>+'Surfin Turtles'!D12</f>
        <v>26</v>
      </c>
      <c r="L6" s="115">
        <f>+'Surfin Turtles'!F12</f>
        <v>7.999999999999972</v>
      </c>
      <c r="M6" s="138">
        <f>+Midgets!G11</f>
        <v>48</v>
      </c>
      <c r="N6" s="42">
        <f>+Midgets!H11</f>
        <v>1.7026683608642657</v>
      </c>
      <c r="O6" s="41"/>
      <c r="P6" s="42">
        <f>+Midgets!G12</f>
        <v>42</v>
      </c>
      <c r="Q6" s="42">
        <f>+Midgets!H12</f>
        <v>37.81448538754731</v>
      </c>
    </row>
    <row r="7" spans="1:17" ht="31.5" customHeight="1">
      <c r="A7" s="63" t="str">
        <f>+'Green Machine '!D4</f>
        <v>Green Machine </v>
      </c>
      <c r="B7" s="51" t="str">
        <f>+'Green Machine '!D5</f>
        <v>H16</v>
      </c>
      <c r="C7" s="33"/>
      <c r="D7" s="113">
        <f>+'Green Machine '!L11</f>
        <v>12</v>
      </c>
      <c r="E7" s="114"/>
      <c r="F7" s="184">
        <v>2</v>
      </c>
      <c r="G7" s="113">
        <f>+'Green Machine '!D11</f>
        <v>31</v>
      </c>
      <c r="H7" s="113">
        <f>+'Green Machine '!F11</f>
        <v>12.416666666666742</v>
      </c>
      <c r="I7" s="55"/>
      <c r="J7" s="184">
        <v>2</v>
      </c>
      <c r="K7" s="113">
        <f>+'Green Machine '!D12</f>
        <v>26</v>
      </c>
      <c r="L7" s="115">
        <f>+'Green Machine '!F12</f>
        <v>6.000000000000085</v>
      </c>
      <c r="M7" s="138">
        <f>+Dayaks!G11</f>
        <v>40</v>
      </c>
      <c r="N7" s="42">
        <f>+Dayaks!H11</f>
        <v>12.642947903430581</v>
      </c>
      <c r="O7" s="41"/>
      <c r="P7" s="42">
        <f>+Dayaks!G12</f>
        <v>33</v>
      </c>
      <c r="Q7" s="42">
        <f>+Dayaks!H12</f>
        <v>39.0597204574334</v>
      </c>
    </row>
    <row r="8" spans="1:17" ht="31.5" customHeight="1">
      <c r="A8" s="63" t="str">
        <f>+Dayaks!D4</f>
        <v>Dayaks</v>
      </c>
      <c r="B8" s="51" t="str">
        <f>+Dayaks!D5</f>
        <v>H16</v>
      </c>
      <c r="C8" s="33"/>
      <c r="D8" s="113">
        <f>+Dayaks!L11</f>
        <v>12</v>
      </c>
      <c r="E8" s="114"/>
      <c r="F8" s="184">
        <v>3</v>
      </c>
      <c r="G8" s="113">
        <f>+Dayaks!D11</f>
        <v>31</v>
      </c>
      <c r="H8" s="113">
        <f>+Dayaks!F11</f>
        <v>38.74999999999993</v>
      </c>
      <c r="I8" s="55"/>
      <c r="J8" s="184">
        <v>4</v>
      </c>
      <c r="K8" s="113">
        <f>+Dayaks!D12</f>
        <v>26</v>
      </c>
      <c r="L8" s="115">
        <f>+Dayaks!F12</f>
        <v>29.000000000000057</v>
      </c>
      <c r="M8" s="138">
        <f>+'Surfin Turtles'!G11</f>
        <v>39</v>
      </c>
      <c r="N8" s="42">
        <f>+'Surfin Turtles'!H11</f>
        <v>17.05209656925021</v>
      </c>
      <c r="O8" s="41"/>
      <c r="P8" s="42">
        <f>+'Surfin Turtles'!G12</f>
        <v>33</v>
      </c>
      <c r="Q8" s="42">
        <f>+'Surfin Turtles'!H12</f>
        <v>12.376111817026754</v>
      </c>
    </row>
    <row r="9" spans="1:17" ht="31.5" customHeight="1">
      <c r="A9" s="63" t="str">
        <f>+Muscats!D4</f>
        <v>Muscats</v>
      </c>
      <c r="B9" s="51" t="str">
        <f>+Muscats!D5</f>
        <v>H16</v>
      </c>
      <c r="C9" s="33"/>
      <c r="D9" s="113">
        <f>+Muscats!L11</f>
        <v>11</v>
      </c>
      <c r="E9" s="114"/>
      <c r="F9" s="184">
        <v>4</v>
      </c>
      <c r="G9" s="113">
        <f>+Muscats!D11</f>
        <v>32</v>
      </c>
      <c r="H9" s="113">
        <f>+Muscats!F11</f>
        <v>47.090909090908895</v>
      </c>
      <c r="I9" s="55"/>
      <c r="J9" s="184">
        <v>1</v>
      </c>
      <c r="K9" s="113">
        <f>+Muscats!D12</f>
        <v>26</v>
      </c>
      <c r="L9" s="115">
        <f>+Muscats!F12</f>
        <v>3.999999999999986</v>
      </c>
      <c r="M9" s="138">
        <f>+Giants!G11</f>
        <v>42</v>
      </c>
      <c r="N9" s="42">
        <f>+Giants!H11</f>
        <v>48.48792884371065</v>
      </c>
      <c r="O9" s="41"/>
      <c r="P9" s="42">
        <f>+Giants!G12</f>
        <v>34</v>
      </c>
      <c r="Q9" s="42">
        <f>+Giants!H12</f>
        <v>37.509529860228525</v>
      </c>
    </row>
    <row r="10" spans="1:17" ht="31.5" customHeight="1">
      <c r="A10" s="63" t="str">
        <f>+Giants!D4</f>
        <v>Giants</v>
      </c>
      <c r="B10" s="51" t="str">
        <f>+Giants!D5</f>
        <v>H16</v>
      </c>
      <c r="C10" s="33"/>
      <c r="D10" s="113">
        <f>+Giants!L11</f>
        <v>10</v>
      </c>
      <c r="E10" s="114"/>
      <c r="F10" s="184">
        <v>5</v>
      </c>
      <c r="G10" s="113">
        <f>+Giants!D11</f>
        <v>33</v>
      </c>
      <c r="H10" s="113">
        <f>+Giants!F11</f>
        <v>41.40000000000029</v>
      </c>
      <c r="I10" s="55"/>
      <c r="J10" s="184">
        <v>6</v>
      </c>
      <c r="K10" s="113">
        <f>+Giants!D12</f>
        <v>27</v>
      </c>
      <c r="L10" s="115">
        <f>+Giants!F12</f>
        <v>15</v>
      </c>
      <c r="M10" s="138">
        <f>+'NCL Red'!G11</f>
        <v>47</v>
      </c>
      <c r="N10" s="42">
        <f>+'NCL Red'!H11</f>
        <v>45.18424396442214</v>
      </c>
      <c r="O10" s="41"/>
      <c r="P10" s="42">
        <f>+'NCL Red'!G12</f>
        <v>36</v>
      </c>
      <c r="Q10" s="42">
        <f>+'NCL Red'!H12</f>
        <v>25.51461245235089</v>
      </c>
    </row>
    <row r="11" spans="1:17" ht="31.5" customHeight="1">
      <c r="A11" s="63" t="str">
        <f>+Dayats!D4</f>
        <v>Dayats</v>
      </c>
      <c r="B11" s="51" t="str">
        <f>+Dayats!D5</f>
        <v>H16</v>
      </c>
      <c r="C11" s="33"/>
      <c r="D11" s="113">
        <f>+Dayats!L11</f>
        <v>11</v>
      </c>
      <c r="E11" s="114"/>
      <c r="F11" s="184">
        <v>6</v>
      </c>
      <c r="G11" s="113">
        <f>+Dayats!D11</f>
        <v>33</v>
      </c>
      <c r="H11" s="113">
        <f>+Dayats!F11</f>
        <v>54.18181818181836</v>
      </c>
      <c r="I11" s="55"/>
      <c r="J11" s="184">
        <v>5</v>
      </c>
      <c r="K11" s="113">
        <f>+Dayats!D12</f>
        <v>27</v>
      </c>
      <c r="L11" s="115">
        <f>+Dayats!F12</f>
        <v>14.000000000000057</v>
      </c>
      <c r="M11" s="138">
        <f>+'NCL Green'!G11</f>
        <v>52</v>
      </c>
      <c r="N11" s="42">
        <f>+'NCL Green'!H11</f>
        <v>13.841592545531682</v>
      </c>
      <c r="O11" s="41"/>
      <c r="P11" s="42">
        <f>+'NCL Green'!G12</f>
        <v>41</v>
      </c>
      <c r="Q11" s="42">
        <f>+'NCL Green'!H12</f>
        <v>43.17662007623866</v>
      </c>
    </row>
    <row r="12" spans="1:17" ht="31.5" customHeight="1">
      <c r="A12" s="63" t="str">
        <f>+'Qalhat Cool Cats'!D4</f>
        <v>Qalhat Cool Cats</v>
      </c>
      <c r="B12" s="51" t="str">
        <f>+'Qalhat Cool Cats'!D5</f>
        <v>H16</v>
      </c>
      <c r="C12" s="33"/>
      <c r="D12" s="113">
        <f>+'Qalhat Cool Cats'!L11</f>
        <v>11</v>
      </c>
      <c r="E12" s="114"/>
      <c r="F12" s="184">
        <v>7</v>
      </c>
      <c r="G12" s="113">
        <f>+'Qalhat Cool Cats'!D11</f>
        <v>34</v>
      </c>
      <c r="H12" s="113">
        <f>+'Qalhat Cool Cats'!F11</f>
        <v>52.27272727272748</v>
      </c>
      <c r="I12" s="55"/>
      <c r="J12" s="184">
        <v>7</v>
      </c>
      <c r="K12" s="113">
        <f>+'Qalhat Cool Cats'!D12</f>
        <v>27</v>
      </c>
      <c r="L12" s="115">
        <f>+'Qalhat Cool Cats'!F12</f>
        <v>44.00000000000006</v>
      </c>
      <c r="M12" s="138">
        <f>+'Green Machine '!G11</f>
        <v>39</v>
      </c>
      <c r="N12" s="42">
        <f>+'Green Machine '!H11</f>
        <v>39.182549767047874</v>
      </c>
      <c r="O12" s="41"/>
      <c r="P12" s="42">
        <f>+'Green Machine '!G12</f>
        <v>33</v>
      </c>
      <c r="Q12" s="42">
        <f>+'Green Machine '!H12</f>
        <v>9.834815756035624</v>
      </c>
    </row>
    <row r="13" spans="1:17" ht="31.5" customHeight="1" hidden="1">
      <c r="A13" s="63" t="str">
        <f>+Sharkies!D4</f>
        <v>Sharkies</v>
      </c>
      <c r="B13" s="51" t="str">
        <f>+Sharkies!D5</f>
        <v>H16</v>
      </c>
      <c r="C13" s="33"/>
      <c r="D13" s="113">
        <f>+Sharkies!L11</f>
        <v>10</v>
      </c>
      <c r="E13" s="114"/>
      <c r="F13" s="184"/>
      <c r="G13" s="113">
        <f>+Sharkies!D11</f>
        <v>36</v>
      </c>
      <c r="H13" s="113">
        <f>+Sharkies!F11</f>
        <v>37.09999999999994</v>
      </c>
      <c r="I13" s="55"/>
      <c r="J13" s="184"/>
      <c r="K13" s="113">
        <f>+Sharkies!D12</f>
        <v>30</v>
      </c>
      <c r="L13" s="115">
        <f>+Sharkies!F12</f>
        <v>15.999999999999943</v>
      </c>
      <c r="M13" s="138">
        <f>+Sharkies!G11</f>
        <v>46</v>
      </c>
      <c r="N13" s="42">
        <f>+Sharkies!H11</f>
        <v>31.740787801778794</v>
      </c>
      <c r="O13" s="52"/>
      <c r="P13" s="42">
        <f>+Sharkies!G12</f>
        <v>38</v>
      </c>
      <c r="Q13" s="42">
        <f>+Sharkies!H12</f>
        <v>27.496823379923825</v>
      </c>
    </row>
    <row r="14" spans="1:17" ht="31.5" customHeight="1">
      <c r="A14" s="63" t="str">
        <f>+Sharkies!D4</f>
        <v>Sharkies</v>
      </c>
      <c r="B14" s="51" t="str">
        <f>+Sharkies!D5</f>
        <v>H16</v>
      </c>
      <c r="C14" s="33"/>
      <c r="D14" s="113">
        <f>+Sharkies!L11</f>
        <v>10</v>
      </c>
      <c r="E14" s="114"/>
      <c r="F14" s="184">
        <v>8</v>
      </c>
      <c r="G14" s="113">
        <f>+Sharkies!D11</f>
        <v>36</v>
      </c>
      <c r="H14" s="113">
        <f>+Sharkies!F11</f>
        <v>37.09999999999994</v>
      </c>
      <c r="I14" s="55"/>
      <c r="J14" s="184">
        <v>10</v>
      </c>
      <c r="K14" s="113">
        <f>+Sharkies!D12</f>
        <v>30</v>
      </c>
      <c r="L14" s="115">
        <f>+Sharkies!F12</f>
        <v>15.999999999999943</v>
      </c>
      <c r="M14" s="138"/>
      <c r="N14" s="42"/>
      <c r="O14" s="41"/>
      <c r="P14" s="42"/>
      <c r="Q14" s="42"/>
    </row>
    <row r="15" spans="1:17" ht="31.5" customHeight="1">
      <c r="A15" s="63" t="str">
        <f>+Wildcats!D4</f>
        <v>Wildcats</v>
      </c>
      <c r="B15" s="51" t="str">
        <f>+Wildcats!D5</f>
        <v>H16</v>
      </c>
      <c r="C15" s="33"/>
      <c r="D15" s="113">
        <f>+Wildcats!L11</f>
        <v>10</v>
      </c>
      <c r="E15" s="114"/>
      <c r="F15" s="184">
        <v>9</v>
      </c>
      <c r="G15" s="113">
        <f>+Wildcats!D11</f>
        <v>37</v>
      </c>
      <c r="H15" s="113">
        <f>+Wildcats!F11</f>
        <v>13.000000000000114</v>
      </c>
      <c r="I15" s="55"/>
      <c r="J15" s="184">
        <v>11</v>
      </c>
      <c r="K15" s="113">
        <f>+Wildcats!D12</f>
        <v>30</v>
      </c>
      <c r="L15" s="115">
        <f>+Wildcats!F12</f>
        <v>56.99999999999996</v>
      </c>
      <c r="M15" s="138">
        <f>+'Qalhat Cool Cats'!G11</f>
        <v>44</v>
      </c>
      <c r="N15" s="42">
        <f>+'Qalhat Cool Cats'!H11</f>
        <v>18.54222016864952</v>
      </c>
      <c r="O15" s="41"/>
      <c r="P15" s="42">
        <f>+'Qalhat Cool Cats'!G12</f>
        <v>35</v>
      </c>
      <c r="Q15" s="42">
        <f>+'Qalhat Cool Cats'!H12</f>
        <v>14.35832274459969</v>
      </c>
    </row>
    <row r="16" spans="1:17" ht="31.5" customHeight="1">
      <c r="A16" s="63" t="str">
        <f>+'NCL Red'!D4</f>
        <v>NCL Red</v>
      </c>
      <c r="B16" s="51" t="str">
        <f>+'NCL Red'!D5</f>
        <v>H16</v>
      </c>
      <c r="C16" s="45"/>
      <c r="D16" s="113">
        <f>+'NCL Red'!L11</f>
        <v>10</v>
      </c>
      <c r="E16" s="116"/>
      <c r="F16" s="184">
        <v>10</v>
      </c>
      <c r="G16" s="113">
        <f>+'NCL Red'!D11</f>
        <v>37</v>
      </c>
      <c r="H16" s="113">
        <f>+'NCL Red'!F11</f>
        <v>34.90000000000023</v>
      </c>
      <c r="I16" s="56"/>
      <c r="J16" s="184">
        <v>8</v>
      </c>
      <c r="K16" s="113">
        <f>+'NCL Red'!D12</f>
        <v>28</v>
      </c>
      <c r="L16" s="115">
        <f>+'NCL Red'!F12</f>
        <v>40.00000000000007</v>
      </c>
      <c r="M16" s="138">
        <f>+Dayats!G11</f>
        <v>43</v>
      </c>
      <c r="N16" s="42">
        <f>+Dayats!H11</f>
        <v>4.729120942590015</v>
      </c>
      <c r="O16" s="53"/>
      <c r="P16" s="42">
        <f>+Dayats!G12</f>
        <v>34</v>
      </c>
      <c r="Q16" s="42">
        <f>+Dayats!H12</f>
        <v>36.238881829733174</v>
      </c>
    </row>
    <row r="17" spans="1:17" ht="31.5" customHeight="1">
      <c r="A17" s="91" t="str">
        <f>+Midgets!D4</f>
        <v>Midgets</v>
      </c>
      <c r="B17" s="92" t="str">
        <f>+Midgets!D5</f>
        <v>H16</v>
      </c>
      <c r="C17" s="33"/>
      <c r="D17" s="117">
        <f>+Midgets!L11</f>
        <v>10</v>
      </c>
      <c r="E17" s="114"/>
      <c r="F17" s="184">
        <v>11</v>
      </c>
      <c r="G17" s="117">
        <f>+Midgets!D11</f>
        <v>37</v>
      </c>
      <c r="H17" s="117">
        <f>+Midgets!F11</f>
        <v>47.89999999999992</v>
      </c>
      <c r="I17" s="55"/>
      <c r="J17" s="184">
        <v>13</v>
      </c>
      <c r="K17" s="117">
        <f>+Midgets!D12</f>
        <v>33</v>
      </c>
      <c r="L17" s="139">
        <f>+Midgets!F12</f>
        <v>32.99999999999983</v>
      </c>
      <c r="M17" s="138">
        <f>+Wildcats!G11</f>
        <v>47</v>
      </c>
      <c r="N17" s="42">
        <f>+Wildcats!H11</f>
        <v>17.357052096568992</v>
      </c>
      <c r="O17" s="41"/>
      <c r="P17" s="42">
        <f>+Wildcats!G12</f>
        <v>39</v>
      </c>
      <c r="Q17" s="42">
        <f>+Wildcats!H12</f>
        <v>19.59339263024134</v>
      </c>
    </row>
    <row r="18" spans="1:17" ht="31.5" customHeight="1">
      <c r="A18" s="91" t="str">
        <f>+'NCL Green'!D4</f>
        <v>NCL Green</v>
      </c>
      <c r="B18" s="92" t="str">
        <f>+'NCL Green'!D5</f>
        <v>H16</v>
      </c>
      <c r="C18" s="33"/>
      <c r="D18" s="117">
        <f>+'NCL Green'!L11</f>
        <v>9</v>
      </c>
      <c r="E18" s="114"/>
      <c r="F18" s="184">
        <v>12</v>
      </c>
      <c r="G18" s="117">
        <f>+'NCL Green'!D11</f>
        <v>41</v>
      </c>
      <c r="H18" s="117">
        <f>+'NCL Green'!F11</f>
        <v>6.333333333333684</v>
      </c>
      <c r="I18" s="55"/>
      <c r="J18" s="184">
        <v>12</v>
      </c>
      <c r="K18" s="117">
        <f>+'NCL Green'!D12</f>
        <v>32</v>
      </c>
      <c r="L18" s="139">
        <f>+'NCL Green'!F12</f>
        <v>50.00000000000014</v>
      </c>
      <c r="M18" s="138">
        <f>+Muscats!G11</f>
        <v>41</v>
      </c>
      <c r="N18" s="42">
        <f>+Muscats!H11</f>
        <v>39.480189442069786</v>
      </c>
      <c r="O18" s="41"/>
      <c r="P18" s="42">
        <f>+Muscats!G12</f>
        <v>33</v>
      </c>
      <c r="Q18" s="42">
        <f>+Muscats!H12</f>
        <v>7.293519695044495</v>
      </c>
    </row>
    <row r="19" spans="1:17" ht="31.5" customHeight="1">
      <c r="A19" s="91" t="str">
        <f>+Interlopers!D4</f>
        <v>Interlopers</v>
      </c>
      <c r="B19" s="92" t="str">
        <f>+Interlopers!D5</f>
        <v>H16</v>
      </c>
      <c r="C19" s="33"/>
      <c r="D19" s="117">
        <f>+Interlopers!L11</f>
        <v>8</v>
      </c>
      <c r="E19" s="114"/>
      <c r="F19" s="184">
        <v>13</v>
      </c>
      <c r="G19" s="117">
        <f>+Interlopers!D11</f>
        <v>46</v>
      </c>
      <c r="H19" s="117">
        <f>+Interlopers!F11</f>
        <v>46.6249999999998</v>
      </c>
      <c r="I19" s="55"/>
      <c r="J19" s="184">
        <v>9</v>
      </c>
      <c r="K19" s="117">
        <f>+Interlopers!D12</f>
        <v>28</v>
      </c>
      <c r="L19" s="139">
        <f>+Interlopers!F12</f>
        <v>42.9999999999999</v>
      </c>
      <c r="M19" s="138"/>
      <c r="N19" s="42"/>
      <c r="O19" s="41"/>
      <c r="P19" s="42"/>
      <c r="Q19" s="42"/>
    </row>
    <row r="20" spans="1:17" ht="31.5" customHeight="1">
      <c r="A20" s="91" t="str">
        <f>+Castaways!D4</f>
        <v>Castaways</v>
      </c>
      <c r="B20" s="92" t="str">
        <f>+Castaways!D5</f>
        <v>L2000</v>
      </c>
      <c r="C20" s="33"/>
      <c r="D20" s="117">
        <f>+Castaways!L11</f>
        <v>7</v>
      </c>
      <c r="E20" s="114"/>
      <c r="F20" s="184">
        <v>14</v>
      </c>
      <c r="G20" s="117">
        <f>+Castaways!D11</f>
        <v>53</v>
      </c>
      <c r="H20" s="117">
        <f>+Castaways!F11</f>
        <v>16.999999999999886</v>
      </c>
      <c r="I20" s="55"/>
      <c r="J20" s="184">
        <v>14</v>
      </c>
      <c r="K20" s="117">
        <f>+Castaways!D12</f>
        <v>39</v>
      </c>
      <c r="L20" s="139">
        <f>+Castaways!F12</f>
        <v>49.0000000000002</v>
      </c>
      <c r="M20" s="138"/>
      <c r="N20" s="42"/>
      <c r="O20" s="41"/>
      <c r="P20" s="42"/>
      <c r="Q20" s="42"/>
    </row>
    <row r="21" spans="1:17" ht="31.5" customHeight="1" thickBot="1">
      <c r="A21" s="64" t="str">
        <f>+Monokini!D4</f>
        <v>Monokini</v>
      </c>
      <c r="B21" s="65" t="str">
        <f>+Monokini!D5</f>
        <v>L2000</v>
      </c>
      <c r="C21" s="66"/>
      <c r="D21" s="118">
        <f>+Monokini!L11</f>
        <v>7</v>
      </c>
      <c r="E21" s="119"/>
      <c r="F21" s="185">
        <v>15</v>
      </c>
      <c r="G21" s="118">
        <f>+Monokini!D11</f>
        <v>56</v>
      </c>
      <c r="H21" s="118">
        <f>+Monokini!F11</f>
        <v>4.142857142857395</v>
      </c>
      <c r="I21" s="67"/>
      <c r="J21" s="185">
        <v>15</v>
      </c>
      <c r="K21" s="118">
        <f>+Monokini!D12</f>
        <v>47</v>
      </c>
      <c r="L21" s="140">
        <f>+Monokini!F12</f>
        <v>35.00000000000014</v>
      </c>
      <c r="M21" s="138"/>
      <c r="N21" s="42"/>
      <c r="O21" s="41"/>
      <c r="P21" s="42"/>
      <c r="Q21" s="42"/>
    </row>
  </sheetData>
  <sheetProtection password="CC3D" sheet="1" objects="1" scenarios="1"/>
  <protectedRanges>
    <protectedRange sqref="K6:Q20 M21:Q21 I21 D6:E20 G6:I20" name="Range5_1"/>
    <protectedRange sqref="F6:F21" name="Range5_1_2"/>
    <protectedRange sqref="J6:J21" name="Range5_1_3"/>
  </protectedRanges>
  <mergeCells count="8">
    <mergeCell ref="B1:B2"/>
    <mergeCell ref="A1:A2"/>
    <mergeCell ref="D1:L1"/>
    <mergeCell ref="M1:Q1"/>
    <mergeCell ref="D2:H3"/>
    <mergeCell ref="M2:N3"/>
    <mergeCell ref="P2:Q3"/>
    <mergeCell ref="J2:L3"/>
  </mergeCells>
  <printOptions horizontalCentered="1" verticalCentered="1"/>
  <pageMargins left="0.35" right="0.49" top="0.69" bottom="0.4" header="0.31" footer="0.18"/>
  <pageSetup fitToHeight="1" fitToWidth="1" horizontalDpi="300" verticalDpi="300" orientation="landscape" paperSize="9" scale="93" r:id="rId1"/>
  <headerFooter alignWithMargins="0">
    <oddHeader>&amp;C&amp;"Arial,Bold Italic"&amp;28Team Marathon Regatta December 2003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A1" sqref="A1:A2"/>
    </sheetView>
  </sheetViews>
  <sheetFormatPr defaultColWidth="9.140625" defaultRowHeight="12.75"/>
  <cols>
    <col min="1" max="1" width="15.00390625" style="0" customWidth="1"/>
    <col min="2" max="3" width="11.421875" style="0" hidden="1" customWidth="1"/>
    <col min="4" max="4" width="2.421875" style="0" hidden="1" customWidth="1"/>
    <col min="5" max="6" width="11.421875" style="0" hidden="1" customWidth="1"/>
    <col min="7" max="36" width="7.28125" style="75" customWidth="1"/>
  </cols>
  <sheetData>
    <row r="1" spans="1:36" ht="35.25" customHeight="1">
      <c r="A1" s="340" t="str">
        <f>+'Boat  Handicap data'!B1</f>
        <v>Annual Regatta 2004</v>
      </c>
      <c r="B1" s="301" t="s">
        <v>9</v>
      </c>
      <c r="C1" s="287"/>
      <c r="D1" s="287"/>
      <c r="E1" s="287"/>
      <c r="F1" s="287"/>
      <c r="G1" s="342" t="s">
        <v>4</v>
      </c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4"/>
    </row>
    <row r="2" spans="1:36" ht="29.25" customHeight="1">
      <c r="A2" s="341"/>
      <c r="B2" s="280" t="s">
        <v>17</v>
      </c>
      <c r="C2" s="282"/>
      <c r="D2" s="43"/>
      <c r="E2" s="280" t="s">
        <v>28</v>
      </c>
      <c r="F2" s="281"/>
      <c r="G2" s="337" t="str">
        <f>+Castaways!D4</f>
        <v>Castaways</v>
      </c>
      <c r="H2" s="338"/>
      <c r="I2" s="335" t="str">
        <f>+Dayaks!D4</f>
        <v>Dayaks</v>
      </c>
      <c r="J2" s="335"/>
      <c r="K2" s="335" t="str">
        <f>+Dayats!D4</f>
        <v>Dayats</v>
      </c>
      <c r="L2" s="335"/>
      <c r="M2" s="335" t="str">
        <f>+Giants!D4</f>
        <v>Giants</v>
      </c>
      <c r="N2" s="335"/>
      <c r="O2" s="335" t="str">
        <f>+'Green Machine '!D4</f>
        <v>Green Machine </v>
      </c>
      <c r="P2" s="335"/>
      <c r="Q2" s="337" t="str">
        <f>+Interlopers!D4</f>
        <v>Interlopers</v>
      </c>
      <c r="R2" s="338"/>
      <c r="S2" s="335" t="str">
        <f>+Midgets!D4</f>
        <v>Midgets</v>
      </c>
      <c r="T2" s="335"/>
      <c r="U2" s="337" t="str">
        <f>+Monokini!D4</f>
        <v>Monokini</v>
      </c>
      <c r="V2" s="338"/>
      <c r="W2" s="335" t="str">
        <f>+Muscats!D4</f>
        <v>Muscats</v>
      </c>
      <c r="X2" s="335"/>
      <c r="Y2" s="335" t="str">
        <f>+'NCL Green'!D4</f>
        <v>NCL Green</v>
      </c>
      <c r="Z2" s="335"/>
      <c r="AA2" s="335" t="str">
        <f>+'NCL Red'!D4</f>
        <v>NCL Red</v>
      </c>
      <c r="AB2" s="335"/>
      <c r="AC2" s="335" t="str">
        <f>+'Qalhat Cool Cats'!D4</f>
        <v>Qalhat Cool Cats</v>
      </c>
      <c r="AD2" s="335"/>
      <c r="AE2" s="335" t="str">
        <f>+'Surfin Turtles'!D4</f>
        <v>Surfin Turtles</v>
      </c>
      <c r="AF2" s="335"/>
      <c r="AG2" s="335" t="str">
        <f>+Sharkies!D4</f>
        <v>Sharkies</v>
      </c>
      <c r="AH2" s="335"/>
      <c r="AI2" s="335" t="str">
        <f>+Wildcats!D4</f>
        <v>Wildcats</v>
      </c>
      <c r="AJ2" s="336"/>
    </row>
    <row r="3" spans="1:36" ht="28.5" customHeight="1">
      <c r="A3" s="77" t="s">
        <v>10</v>
      </c>
      <c r="B3" s="68"/>
      <c r="C3" s="69"/>
      <c r="D3" s="43"/>
      <c r="E3" s="68"/>
      <c r="F3" s="69"/>
      <c r="G3" s="334">
        <f>+Castaways!L11</f>
        <v>7</v>
      </c>
      <c r="H3" s="333"/>
      <c r="I3" s="334">
        <f>+Dayaks!L11</f>
        <v>12</v>
      </c>
      <c r="J3" s="333"/>
      <c r="K3" s="334">
        <f>+Dayats!L11</f>
        <v>11</v>
      </c>
      <c r="L3" s="333"/>
      <c r="M3" s="334">
        <f>+Giants!L11</f>
        <v>10</v>
      </c>
      <c r="N3" s="333"/>
      <c r="O3" s="334">
        <f>+'Green Machine '!L11</f>
        <v>12</v>
      </c>
      <c r="P3" s="333"/>
      <c r="Q3" s="334">
        <f>+Interlopers!L11</f>
        <v>8</v>
      </c>
      <c r="R3" s="333"/>
      <c r="S3" s="332">
        <f>+Midgets!L11</f>
        <v>10</v>
      </c>
      <c r="T3" s="333"/>
      <c r="U3" s="334">
        <f>+Monokini!L11</f>
        <v>7</v>
      </c>
      <c r="V3" s="333"/>
      <c r="W3" s="334">
        <f>+Muscats!L11</f>
        <v>11</v>
      </c>
      <c r="X3" s="333"/>
      <c r="Y3" s="334">
        <f>+'NCL Green'!L11</f>
        <v>9</v>
      </c>
      <c r="Z3" s="333"/>
      <c r="AA3" s="334">
        <f>+'NCL Red'!L11</f>
        <v>10</v>
      </c>
      <c r="AB3" s="333"/>
      <c r="AC3" s="334">
        <f>+'Qalhat Cool Cats'!L11</f>
        <v>11</v>
      </c>
      <c r="AD3" s="333"/>
      <c r="AE3" s="332">
        <f>+'Surfin Turtles'!L11</f>
        <v>12</v>
      </c>
      <c r="AF3" s="333"/>
      <c r="AG3" s="330">
        <f>+Sharkies!L11</f>
        <v>10</v>
      </c>
      <c r="AH3" s="330"/>
      <c r="AI3" s="330">
        <f>+Wildcats!L11</f>
        <v>10</v>
      </c>
      <c r="AJ3" s="331"/>
    </row>
    <row r="4" spans="1:36" ht="33" customHeight="1">
      <c r="A4" s="90">
        <f>+'Boat  Handicap data'!B2</f>
        <v>38044</v>
      </c>
      <c r="B4" s="44" t="s">
        <v>11</v>
      </c>
      <c r="C4" s="44" t="s">
        <v>12</v>
      </c>
      <c r="D4" s="43"/>
      <c r="E4" s="44" t="s">
        <v>11</v>
      </c>
      <c r="F4" s="44" t="s">
        <v>12</v>
      </c>
      <c r="G4" s="76" t="s">
        <v>11</v>
      </c>
      <c r="H4" s="76" t="s">
        <v>24</v>
      </c>
      <c r="I4" s="76" t="s">
        <v>11</v>
      </c>
      <c r="J4" s="76" t="s">
        <v>24</v>
      </c>
      <c r="K4" s="76" t="s">
        <v>11</v>
      </c>
      <c r="L4" s="76" t="s">
        <v>24</v>
      </c>
      <c r="M4" s="76" t="s">
        <v>11</v>
      </c>
      <c r="N4" s="76" t="s">
        <v>24</v>
      </c>
      <c r="O4" s="76" t="s">
        <v>11</v>
      </c>
      <c r="P4" s="76" t="s">
        <v>24</v>
      </c>
      <c r="Q4" s="76" t="s">
        <v>11</v>
      </c>
      <c r="R4" s="76" t="s">
        <v>24</v>
      </c>
      <c r="S4" s="76" t="s">
        <v>11</v>
      </c>
      <c r="T4" s="76" t="s">
        <v>24</v>
      </c>
      <c r="U4" s="76" t="s">
        <v>11</v>
      </c>
      <c r="V4" s="76" t="s">
        <v>24</v>
      </c>
      <c r="W4" s="76" t="s">
        <v>11</v>
      </c>
      <c r="X4" s="76" t="s">
        <v>24</v>
      </c>
      <c r="Y4" s="76" t="s">
        <v>11</v>
      </c>
      <c r="Z4" s="76" t="s">
        <v>24</v>
      </c>
      <c r="AA4" s="76" t="s">
        <v>11</v>
      </c>
      <c r="AB4" s="76" t="s">
        <v>24</v>
      </c>
      <c r="AC4" s="76" t="s">
        <v>11</v>
      </c>
      <c r="AD4" s="76" t="s">
        <v>24</v>
      </c>
      <c r="AE4" s="76" t="s">
        <v>11</v>
      </c>
      <c r="AF4" s="76" t="s">
        <v>24</v>
      </c>
      <c r="AG4" s="76" t="s">
        <v>11</v>
      </c>
      <c r="AH4" s="76" t="s">
        <v>24</v>
      </c>
      <c r="AI4" s="76" t="s">
        <v>11</v>
      </c>
      <c r="AJ4" s="80" t="s">
        <v>24</v>
      </c>
    </row>
    <row r="5" spans="1:36" ht="24.75" customHeight="1">
      <c r="A5" s="90"/>
      <c r="B5" s="101"/>
      <c r="C5" s="101"/>
      <c r="D5" s="43"/>
      <c r="E5" s="101"/>
      <c r="F5" s="101"/>
      <c r="G5" s="339" t="str">
        <f>+Castaways!D5</f>
        <v>L2000</v>
      </c>
      <c r="H5" s="339"/>
      <c r="I5" s="339" t="str">
        <f>+Dayaks!D5</f>
        <v>H16</v>
      </c>
      <c r="J5" s="339"/>
      <c r="K5" s="339" t="str">
        <f>+Dayats!D5</f>
        <v>H16</v>
      </c>
      <c r="L5" s="339"/>
      <c r="M5" s="339" t="str">
        <f>+Giants!D5</f>
        <v>H16</v>
      </c>
      <c r="N5" s="339"/>
      <c r="O5" s="339" t="str">
        <f>+'Green Machine '!D5</f>
        <v>H16</v>
      </c>
      <c r="P5" s="339"/>
      <c r="Q5" s="339" t="str">
        <f>+Interlopers!D5</f>
        <v>H16</v>
      </c>
      <c r="R5" s="339"/>
      <c r="S5" s="339" t="str">
        <f>+Midgets!D5</f>
        <v>H16</v>
      </c>
      <c r="T5" s="339"/>
      <c r="U5" s="339" t="str">
        <f>+Monokini!D5</f>
        <v>L2000</v>
      </c>
      <c r="V5" s="339"/>
      <c r="W5" s="339" t="str">
        <f>+Muscats!D5</f>
        <v>H16</v>
      </c>
      <c r="X5" s="339"/>
      <c r="Y5" s="339" t="str">
        <f>+'NCL Green'!D5</f>
        <v>H16</v>
      </c>
      <c r="Z5" s="339"/>
      <c r="AA5" s="339" t="str">
        <f>+'NCL Red'!D5</f>
        <v>H16</v>
      </c>
      <c r="AB5" s="339"/>
      <c r="AC5" s="339" t="str">
        <f>+'Qalhat Cool Cats'!D5</f>
        <v>H16</v>
      </c>
      <c r="AD5" s="339"/>
      <c r="AE5" s="339" t="str">
        <f>+'Surfin Turtles'!D5</f>
        <v>H16</v>
      </c>
      <c r="AF5" s="339"/>
      <c r="AG5" s="339" t="str">
        <f>+Sharkies!D5</f>
        <v>H16</v>
      </c>
      <c r="AH5" s="339"/>
      <c r="AI5" s="339" t="str">
        <f>+Wildcats!D5</f>
        <v>H16</v>
      </c>
      <c r="AJ5" s="345"/>
    </row>
    <row r="6" spans="1:36" ht="16.5" customHeight="1" thickBot="1">
      <c r="A6" s="77" t="s">
        <v>31</v>
      </c>
      <c r="B6" s="33"/>
      <c r="C6" s="33"/>
      <c r="D6" s="33"/>
      <c r="E6" s="33"/>
      <c r="F6" s="33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143"/>
      <c r="AH6" s="143"/>
      <c r="AI6" s="143"/>
      <c r="AJ6" s="144"/>
    </row>
    <row r="7" spans="1:36" s="93" customFormat="1" ht="23.25" customHeight="1">
      <c r="A7" s="81">
        <v>1</v>
      </c>
      <c r="B7" s="42">
        <f>+Dayaks!G11</f>
        <v>40</v>
      </c>
      <c r="C7" s="42">
        <f>+Dayaks!H11</f>
        <v>12.642947903430581</v>
      </c>
      <c r="D7" s="71"/>
      <c r="E7" s="42">
        <f>+Dayaks!G12</f>
        <v>33</v>
      </c>
      <c r="F7" s="73">
        <f>+Dayaks!H12</f>
        <v>39.0597204574334</v>
      </c>
      <c r="G7" s="83">
        <f>+Castaways!L16</f>
        <v>39</v>
      </c>
      <c r="H7" s="84">
        <f>+Castaways!M16</f>
        <v>49.0000000000002</v>
      </c>
      <c r="I7" s="83">
        <f>+Dayaks!L16</f>
        <v>26</v>
      </c>
      <c r="J7" s="84">
        <f>+Dayaks!M16</f>
        <v>29.000000000000057</v>
      </c>
      <c r="K7" s="99">
        <f>+Dayats!L16</f>
        <v>34</v>
      </c>
      <c r="L7" s="84">
        <f>+Dayats!M16</f>
        <v>0</v>
      </c>
      <c r="M7" s="83">
        <f>+Giants!L16</f>
        <v>29</v>
      </c>
      <c r="N7" s="84">
        <f>+Giants!M16</f>
        <v>11.999999999999957</v>
      </c>
      <c r="O7" s="82">
        <f>+'Green Machine '!L16</f>
        <v>26</v>
      </c>
      <c r="P7" s="183">
        <f>+'Green Machine '!M16</f>
        <v>6.000000000000085</v>
      </c>
      <c r="Q7" s="83">
        <f>+Interlopers!L16</f>
        <v>30</v>
      </c>
      <c r="R7" s="84">
        <f>+Interlopers!M16</f>
        <v>49.99999999999993</v>
      </c>
      <c r="S7" s="83">
        <f>+Midgets!L16</f>
        <v>40</v>
      </c>
      <c r="T7" s="84">
        <f>+Midgets!M16</f>
        <v>45.99999999999994</v>
      </c>
      <c r="U7" s="83">
        <f>+Monokini!L16</f>
        <v>48</v>
      </c>
      <c r="V7" s="84">
        <f>+Monokini!M16</f>
        <v>30</v>
      </c>
      <c r="W7" s="83">
        <f>+Muscats!L16</f>
        <v>26</v>
      </c>
      <c r="X7" s="84">
        <f>+Muscats!M16</f>
        <v>18.000000000000043</v>
      </c>
      <c r="Y7" s="83">
        <f>+'NCL Green'!L16</f>
        <v>44</v>
      </c>
      <c r="Z7" s="84">
        <f>+'NCL Green'!M16</f>
        <v>45</v>
      </c>
      <c r="AA7" s="83">
        <f>+'NCL Red'!L16</f>
        <v>34</v>
      </c>
      <c r="AB7" s="84">
        <f>+'NCL Red'!M16</f>
        <v>17.99999999999983</v>
      </c>
      <c r="AC7" s="83">
        <f>+'Qalhat Cool Cats'!L16</f>
        <v>31</v>
      </c>
      <c r="AD7" s="84">
        <f>+'Qalhat Cool Cats'!M16</f>
        <v>3.999999999999986</v>
      </c>
      <c r="AE7" s="83">
        <f>+'Surfin Turtles'!L16</f>
        <v>26</v>
      </c>
      <c r="AF7" s="84">
        <f>+'Surfin Turtles'!M16</f>
        <v>45</v>
      </c>
      <c r="AG7" s="83">
        <f>+Sharkies!L16</f>
        <v>34</v>
      </c>
      <c r="AH7" s="84">
        <f>+Sharkies!M16</f>
        <v>30.999999999999943</v>
      </c>
      <c r="AI7" s="83">
        <f>+Wildcats!L16</f>
        <v>36</v>
      </c>
      <c r="AJ7" s="84">
        <f>+Wildcats!M16</f>
        <v>9.999999999999858</v>
      </c>
    </row>
    <row r="8" spans="1:36" s="93" customFormat="1" ht="23.25" customHeight="1">
      <c r="A8" s="85">
        <v>2</v>
      </c>
      <c r="B8" s="42">
        <f>+'NCL Green'!G11</f>
        <v>52</v>
      </c>
      <c r="C8" s="42">
        <f>+'NCL Green'!H11</f>
        <v>13.841592545531682</v>
      </c>
      <c r="D8" s="71"/>
      <c r="E8" s="42">
        <f>+'NCL Green'!G12</f>
        <v>41</v>
      </c>
      <c r="F8" s="73">
        <f>+'NCL Green'!H12</f>
        <v>43.17662007623866</v>
      </c>
      <c r="G8" s="85">
        <f>+Castaways!L17</f>
        <v>50</v>
      </c>
      <c r="H8" s="86">
        <f>+Castaways!M17</f>
        <v>6.000000000000085</v>
      </c>
      <c r="I8" s="85">
        <f>+Dayaks!L17</f>
        <v>27</v>
      </c>
      <c r="J8" s="86">
        <f>+Dayaks!M17</f>
        <v>0.9999999999999432</v>
      </c>
      <c r="K8" s="100">
        <f>+Dayats!L17</f>
        <v>27</v>
      </c>
      <c r="L8" s="86">
        <f>+Dayats!M17</f>
        <v>14.000000000000057</v>
      </c>
      <c r="M8" s="85">
        <f>+Giants!L17</f>
        <v>27</v>
      </c>
      <c r="N8" s="86">
        <f>+Giants!M17</f>
        <v>15</v>
      </c>
      <c r="O8" s="85">
        <f>+'Green Machine '!L17</f>
        <v>27</v>
      </c>
      <c r="P8" s="97">
        <f>+'Green Machine '!M17</f>
        <v>23.999999999999915</v>
      </c>
      <c r="Q8" s="85">
        <f>+Interlopers!L17</f>
        <v>28</v>
      </c>
      <c r="R8" s="86">
        <f>+Interlopers!M17</f>
        <v>42.9999999999999</v>
      </c>
      <c r="S8" s="85">
        <f>+Midgets!L17</f>
        <v>34</v>
      </c>
      <c r="T8" s="86">
        <f>+Midgets!M17</f>
        <v>20.000000000000142</v>
      </c>
      <c r="U8" s="85">
        <f>+Monokini!L17</f>
        <v>54</v>
      </c>
      <c r="V8" s="86">
        <f>+Monokini!M17</f>
        <v>0</v>
      </c>
      <c r="W8" s="87">
        <f>+Muscats!L17</f>
        <v>26</v>
      </c>
      <c r="X8" s="88">
        <f>+Muscats!M17</f>
        <v>3.999999999999986</v>
      </c>
      <c r="Y8" s="85">
        <f>+'NCL Green'!L17</f>
        <v>41</v>
      </c>
      <c r="Z8" s="86">
        <f>+'NCL Green'!M17</f>
        <v>7.000000000000028</v>
      </c>
      <c r="AA8" s="85">
        <f>+'NCL Red'!L17</f>
        <v>28</v>
      </c>
      <c r="AB8" s="86">
        <f>+'NCL Red'!M17</f>
        <v>40.00000000000007</v>
      </c>
      <c r="AC8" s="85">
        <f>+'Qalhat Cool Cats'!L17</f>
        <v>27</v>
      </c>
      <c r="AD8" s="86">
        <f>+'Qalhat Cool Cats'!M17</f>
        <v>44.00000000000006</v>
      </c>
      <c r="AE8" s="85">
        <f>+'Surfin Turtles'!L17</f>
        <v>26</v>
      </c>
      <c r="AF8" s="86">
        <f>+'Surfin Turtles'!M17</f>
        <v>7.999999999999972</v>
      </c>
      <c r="AG8" s="85">
        <f>+Sharkies!L17</f>
        <v>30</v>
      </c>
      <c r="AH8" s="86">
        <f>+Sharkies!M17</f>
        <v>15.999999999999943</v>
      </c>
      <c r="AI8" s="85">
        <f>+Wildcats!L17</f>
        <v>30</v>
      </c>
      <c r="AJ8" s="86">
        <f>+Wildcats!M17</f>
        <v>56.99999999999996</v>
      </c>
    </row>
    <row r="9" spans="1:36" s="93" customFormat="1" ht="23.25" customHeight="1">
      <c r="A9" s="85">
        <v>3</v>
      </c>
      <c r="B9" s="42">
        <f>+Dayats!G11</f>
        <v>43</v>
      </c>
      <c r="C9" s="42">
        <f>+Dayats!H11</f>
        <v>4.729120942590015</v>
      </c>
      <c r="D9" s="71"/>
      <c r="E9" s="42">
        <f>+Dayats!G12</f>
        <v>34</v>
      </c>
      <c r="F9" s="73">
        <f>+Dayats!H12</f>
        <v>36.238881829733174</v>
      </c>
      <c r="G9" s="85">
        <f>+Castaways!L18</f>
        <v>48</v>
      </c>
      <c r="H9" s="86">
        <f>+Castaways!M18</f>
        <v>5.000000000000142</v>
      </c>
      <c r="I9" s="85">
        <f>+Dayaks!L18</f>
        <v>33</v>
      </c>
      <c r="J9" s="86">
        <f>+Dayaks!M18</f>
        <v>4.000000000000199</v>
      </c>
      <c r="K9" s="100">
        <f>+Dayats!L18</f>
        <v>32</v>
      </c>
      <c r="L9" s="86">
        <f>+Dayats!M18</f>
        <v>54.99999999999986</v>
      </c>
      <c r="M9" s="85">
        <f>+Giants!L18</f>
        <v>33</v>
      </c>
      <c r="N9" s="86">
        <f>+Giants!M18</f>
        <v>2.9999999999998295</v>
      </c>
      <c r="O9" s="85">
        <f>+'Green Machine '!L18</f>
        <v>32</v>
      </c>
      <c r="P9" s="97">
        <f>+'Green Machine '!M18</f>
        <v>46.999999999999886</v>
      </c>
      <c r="Q9" s="85">
        <f>+Interlopers!L18</f>
        <v>34</v>
      </c>
      <c r="R9" s="86">
        <f>+Interlopers!M18</f>
        <v>45.99999999999994</v>
      </c>
      <c r="S9" s="85">
        <f>+Midgets!L18</f>
        <v>41</v>
      </c>
      <c r="T9" s="86">
        <f>+Midgets!M18</f>
        <v>27.00000000000017</v>
      </c>
      <c r="U9" s="85">
        <f>+Monokini!L18</f>
        <v>47</v>
      </c>
      <c r="V9" s="86">
        <f>+Monokini!M18</f>
        <v>35.00000000000014</v>
      </c>
      <c r="W9" s="85">
        <f>+Muscats!L18</f>
        <v>32</v>
      </c>
      <c r="X9" s="86">
        <f>+Muscats!M18</f>
        <v>2.9999999999998295</v>
      </c>
      <c r="Y9" s="85">
        <f>+'NCL Green'!L18</f>
        <v>37</v>
      </c>
      <c r="Z9" s="86">
        <f>+'NCL Green'!M18</f>
        <v>52.99999999999997</v>
      </c>
      <c r="AA9" s="85">
        <f>+'NCL Red'!L18</f>
        <v>38</v>
      </c>
      <c r="AB9" s="86">
        <f>+'NCL Red'!M18</f>
        <v>7.999999999999972</v>
      </c>
      <c r="AC9" s="85">
        <f>+'Qalhat Cool Cats'!L18</f>
        <v>33</v>
      </c>
      <c r="AD9" s="86">
        <f>+'Qalhat Cool Cats'!M18</f>
        <v>25.9999999999998</v>
      </c>
      <c r="AE9" s="87">
        <f>+'Surfin Turtles'!L18</f>
        <v>30</v>
      </c>
      <c r="AF9" s="88">
        <f>+'Surfin Turtles'!M18</f>
        <v>15</v>
      </c>
      <c r="AG9" s="85">
        <f>+Sharkies!L18</f>
        <v>38</v>
      </c>
      <c r="AH9" s="86">
        <f>+Sharkies!M18</f>
        <v>9.999999999999858</v>
      </c>
      <c r="AI9" s="85">
        <f>+Wildcats!L18</f>
        <v>37</v>
      </c>
      <c r="AJ9" s="86">
        <f>+Wildcats!M18</f>
        <v>7.000000000000028</v>
      </c>
    </row>
    <row r="10" spans="1:36" s="93" customFormat="1" ht="23.25" customHeight="1">
      <c r="A10" s="85">
        <v>4</v>
      </c>
      <c r="B10" s="42">
        <f>+'Green Machine '!G11</f>
        <v>39</v>
      </c>
      <c r="C10" s="42">
        <f>+'Green Machine '!H11</f>
        <v>39.182549767047874</v>
      </c>
      <c r="D10" s="71"/>
      <c r="E10" s="42">
        <f>+'Green Machine '!G12</f>
        <v>33</v>
      </c>
      <c r="F10" s="73">
        <f>+'Green Machine '!H12</f>
        <v>9.834815756035624</v>
      </c>
      <c r="G10" s="85">
        <f>+Castaways!L19</f>
        <v>49</v>
      </c>
      <c r="H10" s="86">
        <f>+Castaways!M19</f>
        <v>27.00000000000017</v>
      </c>
      <c r="I10" s="87">
        <f>+Dayaks!L19</f>
        <v>29</v>
      </c>
      <c r="J10" s="88">
        <f>+Dayaks!M19</f>
        <v>45</v>
      </c>
      <c r="K10" s="100">
        <f>+Dayats!L19</f>
        <v>34</v>
      </c>
      <c r="L10" s="86">
        <f>+Dayats!M19</f>
        <v>59.00000000000006</v>
      </c>
      <c r="M10" s="85">
        <f>+Giants!L19</f>
        <v>32</v>
      </c>
      <c r="N10" s="86">
        <f>+Giants!M19</f>
        <v>49.0000000000002</v>
      </c>
      <c r="O10" s="85">
        <f>+'Green Machine '!L19</f>
        <v>30</v>
      </c>
      <c r="P10" s="97">
        <f>+'Green Machine '!M19</f>
        <v>37.00000000000003</v>
      </c>
      <c r="Q10" s="85">
        <f>+Interlopers!L19</f>
        <v>37</v>
      </c>
      <c r="R10" s="86">
        <f>+Interlopers!M19</f>
        <v>32.99999999999983</v>
      </c>
      <c r="S10" s="85">
        <f>+Midgets!L19</f>
        <v>33</v>
      </c>
      <c r="T10" s="86">
        <f>+Midgets!M19</f>
        <v>36.000000000000085</v>
      </c>
      <c r="U10" s="85">
        <f>+Monokini!L19</f>
        <v>55</v>
      </c>
      <c r="V10" s="86">
        <f>+Monokini!M19</f>
        <v>53.999999999999915</v>
      </c>
      <c r="W10" s="85">
        <f>+Muscats!L19</f>
        <v>30</v>
      </c>
      <c r="X10" s="86">
        <f>+Muscats!M19</f>
        <v>55.00000000000007</v>
      </c>
      <c r="Y10" s="85">
        <f>+'NCL Green'!L19</f>
        <v>32</v>
      </c>
      <c r="Z10" s="86">
        <f>+'NCL Green'!M19</f>
        <v>50.00000000000014</v>
      </c>
      <c r="AA10" s="85">
        <f>+'NCL Red'!L19</f>
        <v>39</v>
      </c>
      <c r="AB10" s="86">
        <f>+'NCL Red'!M19</f>
        <v>49.0000000000002</v>
      </c>
      <c r="AC10" s="85">
        <f>+'Qalhat Cool Cats'!L19</f>
        <v>32</v>
      </c>
      <c r="AD10" s="86">
        <f>+'Qalhat Cool Cats'!M19</f>
        <v>21.000000000000085</v>
      </c>
      <c r="AE10" s="85">
        <f>+'Surfin Turtles'!L19</f>
        <v>30</v>
      </c>
      <c r="AF10" s="86">
        <f>+'Surfin Turtles'!M19</f>
        <v>30.999999999999943</v>
      </c>
      <c r="AG10" s="85">
        <f>+Sharkies!L19</f>
        <v>37</v>
      </c>
      <c r="AH10" s="86">
        <f>+Sharkies!M19</f>
        <v>46.999999999999886</v>
      </c>
      <c r="AI10" s="85">
        <f>+Wildcats!L19</f>
        <v>37</v>
      </c>
      <c r="AJ10" s="86">
        <f>+Wildcats!M19</f>
        <v>28.000000000000114</v>
      </c>
    </row>
    <row r="11" spans="1:36" s="93" customFormat="1" ht="23.25" customHeight="1">
      <c r="A11" s="85">
        <v>5</v>
      </c>
      <c r="B11" s="42">
        <f>+'Surfin Turtles'!G11</f>
        <v>39</v>
      </c>
      <c r="C11" s="42">
        <f>+'Surfin Turtles'!H11</f>
        <v>17.05209656925021</v>
      </c>
      <c r="D11" s="71"/>
      <c r="E11" s="42">
        <f>+'Surfin Turtles'!G12</f>
        <v>33</v>
      </c>
      <c r="F11" s="73">
        <f>+'Surfin Turtles'!H12</f>
        <v>12.376111817026754</v>
      </c>
      <c r="G11" s="85">
        <f>+Castaways!L20</f>
        <v>61</v>
      </c>
      <c r="H11" s="86">
        <f>+Castaways!M20</f>
        <v>52.99999999999997</v>
      </c>
      <c r="I11" s="87">
        <f>+Dayaks!L20</f>
        <v>30</v>
      </c>
      <c r="J11" s="88">
        <f>+Dayaks!M20</f>
        <v>6.000000000000085</v>
      </c>
      <c r="K11" s="100">
        <f>+Dayats!L20</f>
        <v>35</v>
      </c>
      <c r="L11" s="86">
        <f>+Dayats!M20</f>
        <v>0.9999999999999432</v>
      </c>
      <c r="M11" s="85">
        <f>+Giants!L20</f>
        <v>35</v>
      </c>
      <c r="N11" s="86">
        <f>+Giants!M20</f>
        <v>0.9999999999999432</v>
      </c>
      <c r="O11" s="85">
        <f>+'Green Machine '!L20</f>
        <v>30</v>
      </c>
      <c r="P11" s="97">
        <f>+'Green Machine '!M20</f>
        <v>30</v>
      </c>
      <c r="Q11" s="85">
        <f>+Interlopers!L20</f>
        <v>36</v>
      </c>
      <c r="R11" s="86">
        <f>+Interlopers!M20</f>
        <v>13.000000000000114</v>
      </c>
      <c r="S11" s="85">
        <f>+Midgets!L20</f>
        <v>33</v>
      </c>
      <c r="T11" s="86">
        <f>+Midgets!M20</f>
        <v>32.99999999999983</v>
      </c>
      <c r="U11" s="85">
        <f>+Monokini!L20</f>
        <v>51</v>
      </c>
      <c r="V11" s="86">
        <f>+Monokini!M20</f>
        <v>7.000000000000028</v>
      </c>
      <c r="W11" s="85">
        <f>+Muscats!L20</f>
        <v>30</v>
      </c>
      <c r="X11" s="86">
        <f>+Muscats!M20</f>
        <v>34.99999999999993</v>
      </c>
      <c r="Y11" s="85">
        <f>+'NCL Green'!L20</f>
        <v>32</v>
      </c>
      <c r="Z11" s="86">
        <f>+'NCL Green'!M20</f>
        <v>53.999999999999915</v>
      </c>
      <c r="AA11" s="85">
        <f>+'NCL Red'!L20</f>
        <v>35</v>
      </c>
      <c r="AB11" s="86">
        <f>+'NCL Red'!M20</f>
        <v>40.9999999999998</v>
      </c>
      <c r="AC11" s="85">
        <f>+'Qalhat Cool Cats'!L20</f>
        <v>36</v>
      </c>
      <c r="AD11" s="86">
        <f>+'Qalhat Cool Cats'!M20</f>
        <v>23.999999999999915</v>
      </c>
      <c r="AE11" s="85">
        <f>+'Surfin Turtles'!L20</f>
        <v>30</v>
      </c>
      <c r="AF11" s="86">
        <f>+'Surfin Turtles'!M20</f>
        <v>21.000000000000085</v>
      </c>
      <c r="AG11" s="85">
        <f>+Sharkies!L20</f>
        <v>33</v>
      </c>
      <c r="AH11" s="86">
        <f>+Sharkies!M20</f>
        <v>19.0000000000002</v>
      </c>
      <c r="AI11" s="85">
        <f>+Wildcats!L20</f>
        <v>34</v>
      </c>
      <c r="AJ11" s="86">
        <f>+Wildcats!M20</f>
        <v>7.999999999999972</v>
      </c>
    </row>
    <row r="12" spans="1:36" s="93" customFormat="1" ht="23.25" customHeight="1">
      <c r="A12" s="85">
        <v>6</v>
      </c>
      <c r="B12" s="42">
        <f>+Giants!G11</f>
        <v>42</v>
      </c>
      <c r="C12" s="42">
        <f>+Giants!H11</f>
        <v>48.48792884371065</v>
      </c>
      <c r="D12" s="71"/>
      <c r="E12" s="42">
        <f>+Giants!G12</f>
        <v>34</v>
      </c>
      <c r="F12" s="73">
        <f>+Giants!H12</f>
        <v>37.509529860228525</v>
      </c>
      <c r="G12" s="200">
        <f>+Castaways!L21</f>
        <v>74</v>
      </c>
      <c r="H12" s="199">
        <f>+Castaways!M21</f>
        <v>25.000000000000284</v>
      </c>
      <c r="I12" s="85">
        <f>+Dayaks!L21</f>
        <v>34</v>
      </c>
      <c r="J12" s="86">
        <f>+Dayaks!M21</f>
        <v>6.000000000000085</v>
      </c>
      <c r="K12" s="100">
        <f>+Dayats!L21</f>
        <v>36</v>
      </c>
      <c r="L12" s="86">
        <f>+Dayats!M21</f>
        <v>45.99999999999994</v>
      </c>
      <c r="M12" s="85">
        <f>+Giants!L21</f>
        <v>37</v>
      </c>
      <c r="N12" s="86">
        <f>+Giants!M21</f>
        <v>58.000000000000114</v>
      </c>
      <c r="O12" s="85">
        <f>+'Green Machine '!L21</f>
        <v>34</v>
      </c>
      <c r="P12" s="97">
        <f>+'Green Machine '!M21</f>
        <v>0</v>
      </c>
      <c r="Q12" s="85">
        <f>+Interlopers!L21</f>
        <v>41</v>
      </c>
      <c r="R12" s="86">
        <f>+Interlopers!M21</f>
        <v>23.999999999999915</v>
      </c>
      <c r="S12" s="85">
        <f>+Midgets!L21</f>
        <v>37</v>
      </c>
      <c r="T12" s="86">
        <f>+Midgets!M21</f>
        <v>30.999999999999943</v>
      </c>
      <c r="U12" s="200">
        <f>+Monokini!L21</f>
        <v>81</v>
      </c>
      <c r="V12" s="199">
        <f>+Monokini!M21</f>
        <v>24.00000000000034</v>
      </c>
      <c r="W12" s="85">
        <f>+Muscats!L21</f>
        <v>35</v>
      </c>
      <c r="X12" s="86">
        <f>+Muscats!M21</f>
        <v>1.9999999999998863</v>
      </c>
      <c r="Y12" s="85">
        <f>+'NCL Green'!L21</f>
        <v>36</v>
      </c>
      <c r="Z12" s="86">
        <f>+'NCL Green'!M21</f>
        <v>12.00000000000017</v>
      </c>
      <c r="AA12" s="85">
        <f>+'NCL Red'!L21</f>
        <v>38</v>
      </c>
      <c r="AB12" s="86">
        <f>+'NCL Red'!M21</f>
        <v>47.99999999999983</v>
      </c>
      <c r="AC12" s="85">
        <f>+'Qalhat Cool Cats'!L21</f>
        <v>36</v>
      </c>
      <c r="AD12" s="86">
        <f>+'Qalhat Cool Cats'!M21</f>
        <v>25.9999999999998</v>
      </c>
      <c r="AE12" s="87">
        <f>+'Surfin Turtles'!L21</f>
        <v>32</v>
      </c>
      <c r="AF12" s="88">
        <f>+'Surfin Turtles'!M21</f>
        <v>50.00000000000014</v>
      </c>
      <c r="AG12" s="85">
        <f>+Sharkies!L21</f>
        <v>36</v>
      </c>
      <c r="AH12" s="86">
        <f>+Sharkies!M21</f>
        <v>2.9999999999998295</v>
      </c>
      <c r="AI12" s="85">
        <f>+Wildcats!L21</f>
        <v>34</v>
      </c>
      <c r="AJ12" s="86">
        <f>+Wildcats!M21</f>
        <v>45</v>
      </c>
    </row>
    <row r="13" spans="1:36" s="93" customFormat="1" ht="23.25" customHeight="1">
      <c r="A13" s="85">
        <v>7</v>
      </c>
      <c r="B13" s="42">
        <f>+'NCL Red'!G11</f>
        <v>47</v>
      </c>
      <c r="C13" s="42">
        <f>+'NCL Red'!H11</f>
        <v>45.18424396442214</v>
      </c>
      <c r="D13" s="71"/>
      <c r="E13" s="42">
        <f>+'NCL Red'!G12</f>
        <v>36</v>
      </c>
      <c r="F13" s="73">
        <f>+'NCL Red'!H12</f>
        <v>25.51461245235089</v>
      </c>
      <c r="G13" s="85">
        <f>+Castaways!L22</f>
        <v>49</v>
      </c>
      <c r="H13" s="86">
        <f>+Castaways!M22</f>
        <v>14.000000000000057</v>
      </c>
      <c r="I13" s="85">
        <f>+Dayaks!L22</f>
        <v>32</v>
      </c>
      <c r="J13" s="86">
        <f>+Dayaks!M22</f>
        <v>52.99999999999997</v>
      </c>
      <c r="K13" s="100">
        <f>+Dayats!L22</f>
        <v>33</v>
      </c>
      <c r="L13" s="86">
        <f>+Dayats!M22</f>
        <v>4.000000000000199</v>
      </c>
      <c r="M13" s="85">
        <f>+Giants!L22</f>
        <v>30</v>
      </c>
      <c r="N13" s="86">
        <f>+Giants!M22</f>
        <v>48.00000000000004</v>
      </c>
      <c r="O13" s="87">
        <f>+'Green Machine '!L22</f>
        <v>31</v>
      </c>
      <c r="P13" s="98">
        <f>+'Green Machine '!M22</f>
        <v>51.000000000000085</v>
      </c>
      <c r="Q13" s="85">
        <f>+Interlopers!L22</f>
        <v>117</v>
      </c>
      <c r="R13" s="86">
        <f>+Interlopers!M22</f>
        <v>17.99999999999983</v>
      </c>
      <c r="S13" s="85">
        <f>+Midgets!L22</f>
        <v>34</v>
      </c>
      <c r="T13" s="86">
        <f>+Midgets!M22</f>
        <v>37.00000000000003</v>
      </c>
      <c r="U13" s="85">
        <f>+Monokini!L22</f>
        <v>53</v>
      </c>
      <c r="V13" s="86">
        <f>+Monokini!M22</f>
        <v>59.00000000000006</v>
      </c>
      <c r="W13" s="85">
        <f>+Muscats!L22</f>
        <v>34</v>
      </c>
      <c r="X13" s="86">
        <f>+Muscats!M22</f>
        <v>36.000000000000085</v>
      </c>
      <c r="Y13" s="85">
        <f>+'NCL Green'!L22</f>
        <v>41</v>
      </c>
      <c r="Z13" s="86">
        <f>+'NCL Green'!M22</f>
        <v>25.9999999999998</v>
      </c>
      <c r="AA13" s="85">
        <f>+'NCL Red'!L22</f>
        <v>39</v>
      </c>
      <c r="AB13" s="86">
        <f>+'NCL Red'!M22</f>
        <v>49.0000000000002</v>
      </c>
      <c r="AC13" s="85">
        <f>+'Qalhat Cool Cats'!L22</f>
        <v>33</v>
      </c>
      <c r="AD13" s="86">
        <f>+'Qalhat Cool Cats'!M22</f>
        <v>5.000000000000142</v>
      </c>
      <c r="AE13" s="85">
        <f>+'Surfin Turtles'!L22</f>
        <v>31</v>
      </c>
      <c r="AF13" s="86">
        <f>+'Surfin Turtles'!M22</f>
        <v>57.9999999999999</v>
      </c>
      <c r="AG13" s="85">
        <f>+Sharkies!L22</f>
        <v>37</v>
      </c>
      <c r="AH13" s="86">
        <f>+Sharkies!M22</f>
        <v>55.9999999999998</v>
      </c>
      <c r="AI13" s="85">
        <f>+Wildcats!L22</f>
        <v>40</v>
      </c>
      <c r="AJ13" s="86">
        <f>+Wildcats!M22</f>
        <v>14.000000000000057</v>
      </c>
    </row>
    <row r="14" spans="1:36" s="93" customFormat="1" ht="23.25" customHeight="1">
      <c r="A14" s="85">
        <v>8</v>
      </c>
      <c r="B14" s="42">
        <f>+Sharkies!G11</f>
        <v>46</v>
      </c>
      <c r="C14" s="42">
        <f>+Sharkies!H11</f>
        <v>31.740787801778794</v>
      </c>
      <c r="D14" s="72"/>
      <c r="E14" s="42">
        <f>+Sharkies!G12</f>
        <v>38</v>
      </c>
      <c r="F14" s="73">
        <f>+Sharkies!H12</f>
        <v>27.496823379923825</v>
      </c>
      <c r="G14" s="85">
        <f>+Castaways!L23</f>
        <v>0</v>
      </c>
      <c r="H14" s="86">
        <f>+Castaways!M23</f>
        <v>0</v>
      </c>
      <c r="I14" s="196">
        <f>+Dayaks!L23</f>
        <v>33</v>
      </c>
      <c r="J14" s="197">
        <f>+Dayaks!M23</f>
        <v>40.9999999999998</v>
      </c>
      <c r="K14" s="198">
        <f>+Dayats!L23</f>
        <v>38</v>
      </c>
      <c r="L14" s="199">
        <f>+Dayats!M23</f>
        <v>21.000000000000085</v>
      </c>
      <c r="M14" s="200">
        <f>+Giants!L23</f>
        <v>41</v>
      </c>
      <c r="N14" s="199">
        <f>+Giants!M23</f>
        <v>27.00000000000017</v>
      </c>
      <c r="O14" s="200">
        <f>+'Green Machine '!L23</f>
        <v>33</v>
      </c>
      <c r="P14" s="201">
        <f>+'Green Machine '!M23</f>
        <v>42.00000000000017</v>
      </c>
      <c r="Q14" s="200">
        <f>+Interlopers!L23</f>
        <v>47</v>
      </c>
      <c r="R14" s="199">
        <f>+Interlopers!M23</f>
        <v>25.9999999999998</v>
      </c>
      <c r="S14" s="200">
        <f>+Midgets!L23</f>
        <v>42</v>
      </c>
      <c r="T14" s="199">
        <f>+Midgets!M23</f>
        <v>13.000000000000114</v>
      </c>
      <c r="U14" s="85">
        <f>+Monokini!L23</f>
        <v>0</v>
      </c>
      <c r="V14" s="86">
        <f>+Monokini!M23</f>
        <v>0</v>
      </c>
      <c r="W14" s="200">
        <f>+Muscats!L23</f>
        <v>42</v>
      </c>
      <c r="X14" s="199">
        <f>+Muscats!M23</f>
        <v>37.99999999999997</v>
      </c>
      <c r="Y14" s="200">
        <f>+'NCL Green'!L23</f>
        <v>58</v>
      </c>
      <c r="Z14" s="199">
        <f>+'NCL Green'!M23</f>
        <v>58.000000000000114</v>
      </c>
      <c r="AA14" s="200">
        <f>+'NCL Red'!L23</f>
        <v>86</v>
      </c>
      <c r="AB14" s="199">
        <f>+'NCL Red'!M23</f>
        <v>21.999999999999602</v>
      </c>
      <c r="AC14" s="200">
        <f>+'Qalhat Cool Cats'!L23</f>
        <v>38</v>
      </c>
      <c r="AD14" s="199">
        <f>+'Qalhat Cool Cats'!M23</f>
        <v>45</v>
      </c>
      <c r="AE14" s="200">
        <f>+'Surfin Turtles'!L23</f>
        <v>36</v>
      </c>
      <c r="AF14" s="199">
        <f>+'Surfin Turtles'!M23</f>
        <v>1.9999999999998863</v>
      </c>
      <c r="AG14" s="200">
        <f>+Sharkies!L23</f>
        <v>40</v>
      </c>
      <c r="AH14" s="199">
        <f>+Sharkies!M23</f>
        <v>22.99999999999997</v>
      </c>
      <c r="AI14" s="200">
        <f>+Wildcats!L23</f>
        <v>46</v>
      </c>
      <c r="AJ14" s="199">
        <f>+Wildcats!M23</f>
        <v>23.999999999999915</v>
      </c>
    </row>
    <row r="15" spans="1:36" s="93" customFormat="1" ht="23.25" customHeight="1">
      <c r="A15" s="85">
        <v>9</v>
      </c>
      <c r="B15" s="42">
        <f>+Muscats!G11</f>
        <v>41</v>
      </c>
      <c r="C15" s="42">
        <f>+Muscats!H11</f>
        <v>39.480189442069786</v>
      </c>
      <c r="D15" s="71"/>
      <c r="E15" s="42">
        <f>+Muscats!G12</f>
        <v>33</v>
      </c>
      <c r="F15" s="73">
        <f>+Muscats!H12</f>
        <v>7.293519695044495</v>
      </c>
      <c r="G15" s="85">
        <f>+Castaways!L24</f>
        <v>0</v>
      </c>
      <c r="H15" s="86">
        <f>+Castaways!M24</f>
        <v>0</v>
      </c>
      <c r="I15" s="85">
        <f>+Dayaks!L24</f>
        <v>32</v>
      </c>
      <c r="J15" s="86">
        <f>+Dayaks!M24</f>
        <v>37.00000000000003</v>
      </c>
      <c r="K15" s="100">
        <f>+Dayats!L24</f>
        <v>34</v>
      </c>
      <c r="L15" s="86">
        <f>+Dayats!M24</f>
        <v>38.999999999999915</v>
      </c>
      <c r="M15" s="85">
        <f>+Giants!L24</f>
        <v>69</v>
      </c>
      <c r="N15" s="86">
        <f>+Giants!M24</f>
        <v>20.99999999999966</v>
      </c>
      <c r="O15" s="85">
        <f>+'Green Machine '!L24</f>
        <v>32</v>
      </c>
      <c r="P15" s="97">
        <f>+'Green Machine '!M24</f>
        <v>30</v>
      </c>
      <c r="Q15" s="85">
        <f>+Interlopers!L24</f>
        <v>0</v>
      </c>
      <c r="R15" s="86">
        <f>+Interlopers!M24</f>
        <v>0</v>
      </c>
      <c r="S15" s="85">
        <f>+Midgets!L24</f>
        <v>39</v>
      </c>
      <c r="T15" s="86">
        <f>+Midgets!M24</f>
        <v>36.000000000000085</v>
      </c>
      <c r="U15" s="85">
        <f>+Monokini!L24</f>
        <v>0</v>
      </c>
      <c r="V15" s="86">
        <f>+Monokini!M24</f>
        <v>0</v>
      </c>
      <c r="W15" s="87">
        <f>+Muscats!L24</f>
        <v>32</v>
      </c>
      <c r="X15" s="88">
        <f>+Muscats!M24</f>
        <v>5.000000000000142</v>
      </c>
      <c r="Y15" s="85">
        <f>+'NCL Green'!L24</f>
        <v>43</v>
      </c>
      <c r="Z15" s="86">
        <f>+'NCL Green'!M24</f>
        <v>52.00000000000003</v>
      </c>
      <c r="AA15" s="85">
        <f>+'NCL Red'!L24</f>
        <v>34</v>
      </c>
      <c r="AB15" s="86">
        <f>+'NCL Red'!M24</f>
        <v>14.000000000000057</v>
      </c>
      <c r="AC15" s="85">
        <f>+'Qalhat Cool Cats'!L24</f>
        <v>37</v>
      </c>
      <c r="AD15" s="86">
        <f>+'Qalhat Cool Cats'!M24</f>
        <v>23.999999999999915</v>
      </c>
      <c r="AE15" s="85">
        <f>+'Surfin Turtles'!L24</f>
        <v>33</v>
      </c>
      <c r="AF15" s="86">
        <f>+'Surfin Turtles'!M24</f>
        <v>15.999999999999943</v>
      </c>
      <c r="AG15" s="85">
        <f>+Sharkies!L24</f>
        <v>35</v>
      </c>
      <c r="AH15" s="86">
        <f>+Sharkies!M24</f>
        <v>30.999999999999943</v>
      </c>
      <c r="AI15" s="85">
        <f>+Wildcats!L24</f>
        <v>38</v>
      </c>
      <c r="AJ15" s="86">
        <f>+Wildcats!M24</f>
        <v>23.999999999999915</v>
      </c>
    </row>
    <row r="16" spans="1:36" s="93" customFormat="1" ht="23.25" customHeight="1">
      <c r="A16" s="85">
        <v>10</v>
      </c>
      <c r="B16" s="42">
        <f>+Midgets!G11</f>
        <v>48</v>
      </c>
      <c r="C16" s="42">
        <f>+Midgets!H11</f>
        <v>1.7026683608642657</v>
      </c>
      <c r="D16" s="71"/>
      <c r="E16" s="42">
        <f>+Midgets!G12</f>
        <v>42</v>
      </c>
      <c r="F16" s="73">
        <f>+Midgets!H12</f>
        <v>37.81448538754731</v>
      </c>
      <c r="G16" s="85">
        <f>+Castaways!L25</f>
        <v>0</v>
      </c>
      <c r="H16" s="86">
        <f>+Castaways!M25</f>
        <v>0</v>
      </c>
      <c r="I16" s="85">
        <f>+Dayaks!L25</f>
        <v>32</v>
      </c>
      <c r="J16" s="86">
        <f>+Dayaks!M25</f>
        <v>2.9999999999998295</v>
      </c>
      <c r="K16" s="100">
        <f>+Dayats!L25</f>
        <v>34</v>
      </c>
      <c r="L16" s="86">
        <f>+Dayats!M25</f>
        <v>12.00000000000017</v>
      </c>
      <c r="M16" s="85">
        <f>+Giants!L25</f>
        <v>34</v>
      </c>
      <c r="N16" s="86">
        <f>+Giants!M25</f>
        <v>6.000000000000085</v>
      </c>
      <c r="O16" s="85">
        <f>+'Green Machine '!L25</f>
        <v>30</v>
      </c>
      <c r="P16" s="97">
        <f>+'Green Machine '!M25</f>
        <v>29.000000000000057</v>
      </c>
      <c r="Q16" s="85">
        <f>+Interlopers!L25</f>
        <v>0</v>
      </c>
      <c r="R16" s="86">
        <f>+Interlopers!M25</f>
        <v>0</v>
      </c>
      <c r="S16" s="85">
        <f>+Midgets!L25</f>
        <v>40</v>
      </c>
      <c r="T16" s="86">
        <f>+Midgets!M25</f>
        <v>20.000000000000142</v>
      </c>
      <c r="U16" s="85">
        <f>+Monokini!L25</f>
        <v>0</v>
      </c>
      <c r="V16" s="86">
        <f>+Monokini!M25</f>
        <v>0</v>
      </c>
      <c r="W16" s="85">
        <f>+Muscats!L25</f>
        <v>30</v>
      </c>
      <c r="X16" s="86">
        <f>+Muscats!M25</f>
        <v>51.000000000000085</v>
      </c>
      <c r="Y16" s="85">
        <f>+'NCL Green'!L25</f>
        <v>0</v>
      </c>
      <c r="Z16" s="86">
        <f>+'NCL Green'!M25</f>
        <v>0</v>
      </c>
      <c r="AA16" s="85">
        <f>+'NCL Red'!L25</f>
        <v>0</v>
      </c>
      <c r="AB16" s="86">
        <f>+'NCL Red'!M25</f>
        <v>0</v>
      </c>
      <c r="AC16" s="85">
        <f>+'Qalhat Cool Cats'!L25</f>
        <v>40</v>
      </c>
      <c r="AD16" s="86">
        <f>+'Qalhat Cool Cats'!M25</f>
        <v>42.00000000000017</v>
      </c>
      <c r="AE16" s="87">
        <f>+'Surfin Turtles'!L25</f>
        <v>30</v>
      </c>
      <c r="AF16" s="88">
        <f>+'Surfin Turtles'!M25</f>
        <v>15.999999999999943</v>
      </c>
      <c r="AG16" s="85">
        <f>+Sharkies!L25</f>
        <v>42</v>
      </c>
      <c r="AH16" s="86">
        <f>+Sharkies!M25</f>
        <v>15</v>
      </c>
      <c r="AI16" s="85">
        <f>+Wildcats!L25</f>
        <v>36</v>
      </c>
      <c r="AJ16" s="86">
        <f>+Wildcats!M25</f>
        <v>32.99999999999983</v>
      </c>
    </row>
    <row r="17" spans="1:36" s="93" customFormat="1" ht="23.25" customHeight="1">
      <c r="A17" s="85">
        <v>11</v>
      </c>
      <c r="B17" s="42">
        <f>+'Qalhat Cool Cats'!G11</f>
        <v>44</v>
      </c>
      <c r="C17" s="42">
        <f>+'Qalhat Cool Cats'!H11</f>
        <v>18.54222016864952</v>
      </c>
      <c r="D17" s="71"/>
      <c r="E17" s="42">
        <f>+'Qalhat Cool Cats'!G12</f>
        <v>35</v>
      </c>
      <c r="F17" s="73">
        <f>+'Qalhat Cool Cats'!H12</f>
        <v>14.35832274459969</v>
      </c>
      <c r="G17" s="85">
        <f>+Castaways!L26</f>
        <v>0</v>
      </c>
      <c r="H17" s="86">
        <f>+Castaways!M26</f>
        <v>0</v>
      </c>
      <c r="I17" s="85">
        <f>+Dayaks!L26</f>
        <v>31</v>
      </c>
      <c r="J17" s="86">
        <f>+Dayaks!M26</f>
        <v>55.00000000000007</v>
      </c>
      <c r="K17" s="100">
        <f>+Dayats!L26</f>
        <v>31</v>
      </c>
      <c r="L17" s="86">
        <f>+Dayats!M26</f>
        <v>45</v>
      </c>
      <c r="M17" s="85">
        <f>+Giants!L26</f>
        <v>0</v>
      </c>
      <c r="N17" s="86">
        <f>+Giants!M26</f>
        <v>0</v>
      </c>
      <c r="O17" s="85">
        <f>+'Green Machine '!L26</f>
        <v>31</v>
      </c>
      <c r="P17" s="97">
        <f>+'Green Machine '!M26</f>
        <v>33.00000000000004</v>
      </c>
      <c r="Q17" s="85">
        <f>+Interlopers!L26</f>
        <v>0</v>
      </c>
      <c r="R17" s="86">
        <f>+Interlopers!M26</f>
        <v>0</v>
      </c>
      <c r="S17" s="85">
        <f>+Midgets!L26</f>
        <v>0</v>
      </c>
      <c r="T17" s="86">
        <f>+Midgets!M26</f>
        <v>0</v>
      </c>
      <c r="U17" s="85">
        <f>+Monokini!L26</f>
        <v>0</v>
      </c>
      <c r="V17" s="86">
        <f>+Monokini!M26</f>
        <v>0</v>
      </c>
      <c r="W17" s="85">
        <f>+Muscats!L26</f>
        <v>39</v>
      </c>
      <c r="X17" s="86">
        <f>+Muscats!M26</f>
        <v>30.999999999999943</v>
      </c>
      <c r="Y17" s="85">
        <f>+'NCL Green'!L26</f>
        <v>0</v>
      </c>
      <c r="Z17" s="86">
        <f>+'NCL Green'!M26</f>
        <v>0</v>
      </c>
      <c r="AA17" s="85">
        <f>+'NCL Red'!L26</f>
        <v>0</v>
      </c>
      <c r="AB17" s="86">
        <f>+'NCL Red'!M26</f>
        <v>0</v>
      </c>
      <c r="AC17" s="85">
        <f>+'Qalhat Cool Cats'!L26</f>
        <v>36</v>
      </c>
      <c r="AD17" s="86">
        <f>+'Qalhat Cool Cats'!M26</f>
        <v>14.000000000000057</v>
      </c>
      <c r="AE17" s="87">
        <f>+'Surfin Turtles'!L26</f>
        <v>30</v>
      </c>
      <c r="AF17" s="88">
        <f>+'Surfin Turtles'!M26</f>
        <v>14.000000000000057</v>
      </c>
      <c r="AG17" s="85">
        <f>+Sharkies!L26</f>
        <v>0</v>
      </c>
      <c r="AH17" s="86">
        <f>+Sharkies!M26</f>
        <v>0</v>
      </c>
      <c r="AI17" s="85">
        <f>+Wildcats!L26</f>
        <v>0</v>
      </c>
      <c r="AJ17" s="86">
        <f>+Wildcats!M26</f>
        <v>0</v>
      </c>
    </row>
    <row r="18" spans="1:36" s="93" customFormat="1" ht="23.25" customHeight="1">
      <c r="A18" s="85">
        <v>12</v>
      </c>
      <c r="B18" s="42">
        <f>+Wildcats!G11</f>
        <v>47</v>
      </c>
      <c r="C18" s="42">
        <f>+Wildcats!H11</f>
        <v>17.357052096568992</v>
      </c>
      <c r="D18" s="71"/>
      <c r="E18" s="42">
        <f>+Wildcats!G12</f>
        <v>39</v>
      </c>
      <c r="F18" s="73">
        <f>+Wildcats!H12</f>
        <v>19.59339263024134</v>
      </c>
      <c r="G18" s="85">
        <f>+Castaways!L27</f>
        <v>0</v>
      </c>
      <c r="H18" s="86">
        <f>+Castaways!M27</f>
        <v>0</v>
      </c>
      <c r="I18" s="85">
        <f>+Dayaks!L27</f>
        <v>36</v>
      </c>
      <c r="J18" s="86">
        <f>+Dayaks!M27</f>
        <v>5.000000000000142</v>
      </c>
      <c r="K18" s="100">
        <f>+Dayats!L27</f>
        <v>0</v>
      </c>
      <c r="L18" s="86">
        <f>+Dayats!M27</f>
        <v>0</v>
      </c>
      <c r="M18" s="85">
        <f>+Giants!L27</f>
        <v>0</v>
      </c>
      <c r="N18" s="86">
        <f>+Giants!M27</f>
        <v>0</v>
      </c>
      <c r="O18" s="85">
        <f>+'Green Machine '!L27</f>
        <v>33</v>
      </c>
      <c r="P18" s="97">
        <f>+'Green Machine '!M27</f>
        <v>0</v>
      </c>
      <c r="Q18" s="85">
        <f>+Interlopers!L27</f>
        <v>0</v>
      </c>
      <c r="R18" s="86">
        <f>+Interlopers!M27</f>
        <v>0</v>
      </c>
      <c r="S18" s="85">
        <f>+Midgets!L27</f>
        <v>0</v>
      </c>
      <c r="T18" s="86">
        <f>+Midgets!M27</f>
        <v>0</v>
      </c>
      <c r="U18" s="85">
        <f>+Monokini!L27</f>
        <v>0</v>
      </c>
      <c r="V18" s="86">
        <f>+Monokini!M27</f>
        <v>0</v>
      </c>
      <c r="W18" s="85">
        <f>+Muscats!L27</f>
        <v>0</v>
      </c>
      <c r="X18" s="86">
        <f>+Muscats!M27</f>
        <v>0</v>
      </c>
      <c r="Y18" s="85">
        <f>+'NCL Green'!L27</f>
        <v>0</v>
      </c>
      <c r="Z18" s="86">
        <f>+'NCL Green'!M27</f>
        <v>0</v>
      </c>
      <c r="AA18" s="85">
        <f>+'NCL Red'!L27</f>
        <v>0</v>
      </c>
      <c r="AB18" s="86">
        <f>+'NCL Red'!M27</f>
        <v>0</v>
      </c>
      <c r="AC18" s="85">
        <f>+'Qalhat Cool Cats'!L27</f>
        <v>0</v>
      </c>
      <c r="AD18" s="86">
        <f>+'Qalhat Cool Cats'!M27</f>
        <v>0</v>
      </c>
      <c r="AE18" s="87">
        <f>+'Surfin Turtles'!L27</f>
        <v>32</v>
      </c>
      <c r="AF18" s="88">
        <f>+'Surfin Turtles'!M27</f>
        <v>23.999999999999915</v>
      </c>
      <c r="AG18" s="85">
        <f>+Sharkies!L27</f>
        <v>0</v>
      </c>
      <c r="AH18" s="86">
        <f>+Sharkies!M27</f>
        <v>0</v>
      </c>
      <c r="AI18" s="85">
        <f>+Wildcats!L27</f>
        <v>0</v>
      </c>
      <c r="AJ18" s="86">
        <f>+Wildcats!M27</f>
        <v>0</v>
      </c>
    </row>
    <row r="19" spans="1:36" s="93" customFormat="1" ht="23.25" customHeight="1">
      <c r="A19" s="85">
        <v>13</v>
      </c>
      <c r="B19" s="71"/>
      <c r="C19" s="71"/>
      <c r="D19" s="71"/>
      <c r="E19" s="71"/>
      <c r="F19" s="94"/>
      <c r="G19" s="85">
        <f>+Castaways!L28</f>
        <v>0</v>
      </c>
      <c r="H19" s="86">
        <f>+Castaways!M28</f>
        <v>0</v>
      </c>
      <c r="I19" s="85">
        <f>+Dayaks!L28</f>
        <v>0</v>
      </c>
      <c r="J19" s="86">
        <f>+Dayaks!M28</f>
        <v>0</v>
      </c>
      <c r="K19" s="100">
        <f>+Dayats!L28</f>
        <v>0</v>
      </c>
      <c r="L19" s="86">
        <f>+Dayats!M28</f>
        <v>0</v>
      </c>
      <c r="M19" s="85">
        <f>+Giants!L28</f>
        <v>0</v>
      </c>
      <c r="N19" s="86">
        <f>+Giants!M28</f>
        <v>0</v>
      </c>
      <c r="O19" s="85">
        <f>+'Green Machine '!L28</f>
        <v>0</v>
      </c>
      <c r="P19" s="97">
        <f>+'Green Machine '!M28</f>
        <v>0</v>
      </c>
      <c r="Q19" s="85">
        <f>+Interlopers!L28</f>
        <v>0</v>
      </c>
      <c r="R19" s="86">
        <f>+Interlopers!M28</f>
        <v>0</v>
      </c>
      <c r="S19" s="85">
        <f>+Midgets!L28</f>
        <v>0</v>
      </c>
      <c r="T19" s="86">
        <f>+Midgets!M28</f>
        <v>0</v>
      </c>
      <c r="U19" s="85">
        <f>+Monokini!L28</f>
        <v>0</v>
      </c>
      <c r="V19" s="86">
        <f>+Monokini!M28</f>
        <v>0</v>
      </c>
      <c r="W19" s="85">
        <f>+Muscats!L28</f>
        <v>0</v>
      </c>
      <c r="X19" s="86">
        <f>+Muscats!M28</f>
        <v>0</v>
      </c>
      <c r="Y19" s="85">
        <f>+'NCL Green'!L28</f>
        <v>0</v>
      </c>
      <c r="Z19" s="86">
        <f>+'NCL Green'!M28</f>
        <v>0</v>
      </c>
      <c r="AA19" s="85">
        <f>+'NCL Red'!L28</f>
        <v>0</v>
      </c>
      <c r="AB19" s="86">
        <f>+'NCL Red'!M28</f>
        <v>0</v>
      </c>
      <c r="AC19" s="85">
        <f>+'Qalhat Cool Cats'!L28</f>
        <v>0</v>
      </c>
      <c r="AD19" s="86">
        <f>+'Qalhat Cool Cats'!M28</f>
        <v>0</v>
      </c>
      <c r="AE19" s="85">
        <f>+'Surfin Turtles'!L28</f>
        <v>0</v>
      </c>
      <c r="AF19" s="86">
        <f>+'Surfin Turtles'!M28</f>
        <v>0</v>
      </c>
      <c r="AG19" s="85">
        <f>+Sharkies!L28</f>
        <v>0</v>
      </c>
      <c r="AH19" s="86">
        <f>+Sharkies!M28</f>
        <v>0</v>
      </c>
      <c r="AI19" s="85">
        <f>+Wildcats!L28</f>
        <v>0</v>
      </c>
      <c r="AJ19" s="86">
        <f>+Wildcats!M28</f>
        <v>0</v>
      </c>
    </row>
    <row r="20" spans="1:36" s="93" customFormat="1" ht="23.25" customHeight="1">
      <c r="A20" s="85">
        <v>14</v>
      </c>
      <c r="B20" s="71"/>
      <c r="C20" s="71"/>
      <c r="D20" s="71"/>
      <c r="E20" s="71"/>
      <c r="F20" s="94"/>
      <c r="G20" s="85">
        <f>+Castaways!L29</f>
        <v>0</v>
      </c>
      <c r="H20" s="86">
        <f>+Castaways!M29</f>
        <v>0</v>
      </c>
      <c r="I20" s="85">
        <f>+Dayaks!L29</f>
        <v>0</v>
      </c>
      <c r="J20" s="86">
        <f>+Dayaks!M29</f>
        <v>0</v>
      </c>
      <c r="K20" s="100">
        <f>+Dayats!L29</f>
        <v>0</v>
      </c>
      <c r="L20" s="86">
        <f>+Dayats!M29</f>
        <v>0</v>
      </c>
      <c r="M20" s="85">
        <f>+Giants!L29</f>
        <v>0</v>
      </c>
      <c r="N20" s="86">
        <f>+Giants!M29</f>
        <v>0</v>
      </c>
      <c r="O20" s="85">
        <f>+'Green Machine '!L29</f>
        <v>0</v>
      </c>
      <c r="P20" s="97">
        <f>+'Green Machine '!M29</f>
        <v>0</v>
      </c>
      <c r="Q20" s="85">
        <f>+Interlopers!L29</f>
        <v>0</v>
      </c>
      <c r="R20" s="86">
        <f>+Interlopers!M29</f>
        <v>0</v>
      </c>
      <c r="S20" s="85">
        <f>+Midgets!L29</f>
        <v>0</v>
      </c>
      <c r="T20" s="86">
        <f>+Midgets!M29</f>
        <v>0</v>
      </c>
      <c r="U20" s="85">
        <f>+Monokini!L29</f>
        <v>0</v>
      </c>
      <c r="V20" s="86">
        <f>+Monokini!M29</f>
        <v>0</v>
      </c>
      <c r="W20" s="85">
        <f>+Muscats!L29</f>
        <v>0</v>
      </c>
      <c r="X20" s="86">
        <f>+Muscats!M29</f>
        <v>0</v>
      </c>
      <c r="Y20" s="85">
        <f>+'NCL Green'!L29</f>
        <v>0</v>
      </c>
      <c r="Z20" s="86">
        <f>+'NCL Green'!M29</f>
        <v>0</v>
      </c>
      <c r="AA20" s="85">
        <f>+'NCL Red'!L29</f>
        <v>0</v>
      </c>
      <c r="AB20" s="86">
        <f>+'NCL Red'!M29</f>
        <v>0</v>
      </c>
      <c r="AC20" s="85">
        <f>+'Qalhat Cool Cats'!L29</f>
        <v>0</v>
      </c>
      <c r="AD20" s="86">
        <f>+'Qalhat Cool Cats'!M29</f>
        <v>0</v>
      </c>
      <c r="AE20" s="85">
        <f>+'Surfin Turtles'!L29</f>
        <v>0</v>
      </c>
      <c r="AF20" s="86">
        <f>+'Surfin Turtles'!M29</f>
        <v>0</v>
      </c>
      <c r="AG20" s="85">
        <f>+Sharkies!L29</f>
        <v>0</v>
      </c>
      <c r="AH20" s="86">
        <f>+Sharkies!M29</f>
        <v>0</v>
      </c>
      <c r="AI20" s="85">
        <f>+Wildcats!L29</f>
        <v>0</v>
      </c>
      <c r="AJ20" s="86">
        <f>+Wildcats!M29</f>
        <v>0</v>
      </c>
    </row>
    <row r="21" spans="1:36" s="93" customFormat="1" ht="23.25" customHeight="1">
      <c r="A21" s="85">
        <v>15</v>
      </c>
      <c r="B21" s="71"/>
      <c r="C21" s="71"/>
      <c r="D21" s="71"/>
      <c r="E21" s="71"/>
      <c r="F21" s="94"/>
      <c r="G21" s="85">
        <f>+Castaways!L30</f>
        <v>0</v>
      </c>
      <c r="H21" s="86">
        <f>+Castaways!M30</f>
        <v>0</v>
      </c>
      <c r="I21" s="85">
        <f>+Dayaks!L30</f>
        <v>0</v>
      </c>
      <c r="J21" s="86">
        <f>+Dayaks!M30</f>
        <v>0</v>
      </c>
      <c r="K21" s="100">
        <f>+Dayats!L30</f>
        <v>0</v>
      </c>
      <c r="L21" s="86">
        <f>+Dayats!M30</f>
        <v>0</v>
      </c>
      <c r="M21" s="85">
        <f>+Giants!L30</f>
        <v>0</v>
      </c>
      <c r="N21" s="86">
        <f>+Giants!M30</f>
        <v>0</v>
      </c>
      <c r="O21" s="85">
        <f>+'Green Machine '!L30</f>
        <v>0</v>
      </c>
      <c r="P21" s="97">
        <f>+'Green Machine '!M30</f>
        <v>0</v>
      </c>
      <c r="Q21" s="85">
        <f>+Interlopers!L30</f>
        <v>0</v>
      </c>
      <c r="R21" s="86">
        <f>+Interlopers!M30</f>
        <v>0</v>
      </c>
      <c r="S21" s="85">
        <f>+Midgets!L30</f>
        <v>0</v>
      </c>
      <c r="T21" s="86">
        <f>+Midgets!M30</f>
        <v>0</v>
      </c>
      <c r="U21" s="85">
        <f>+Monokini!L30</f>
        <v>0</v>
      </c>
      <c r="V21" s="86">
        <f>+Monokini!M30</f>
        <v>0</v>
      </c>
      <c r="W21" s="85">
        <f>+Muscats!L30</f>
        <v>0</v>
      </c>
      <c r="X21" s="86">
        <f>+Muscats!M30</f>
        <v>0</v>
      </c>
      <c r="Y21" s="85">
        <f>+'NCL Green'!L30</f>
        <v>0</v>
      </c>
      <c r="Z21" s="86">
        <f>+'NCL Green'!M30</f>
        <v>0</v>
      </c>
      <c r="AA21" s="85">
        <f>+'NCL Red'!L30</f>
        <v>0</v>
      </c>
      <c r="AB21" s="86">
        <f>+'NCL Red'!M30</f>
        <v>0</v>
      </c>
      <c r="AC21" s="85">
        <f>+'Qalhat Cool Cats'!L30</f>
        <v>0</v>
      </c>
      <c r="AD21" s="86">
        <f>+'Qalhat Cool Cats'!M30</f>
        <v>0</v>
      </c>
      <c r="AE21" s="85">
        <f>+'Surfin Turtles'!L30</f>
        <v>0</v>
      </c>
      <c r="AF21" s="86">
        <f>+'Surfin Turtles'!M30</f>
        <v>0</v>
      </c>
      <c r="AG21" s="85">
        <f>+Sharkies!L30</f>
        <v>0</v>
      </c>
      <c r="AH21" s="86">
        <f>+Sharkies!M30</f>
        <v>0</v>
      </c>
      <c r="AI21" s="85">
        <f>+Wildcats!L30</f>
        <v>0</v>
      </c>
      <c r="AJ21" s="86">
        <f>+Wildcats!M30</f>
        <v>0</v>
      </c>
    </row>
    <row r="22" spans="1:36" s="93" customFormat="1" ht="23.25" customHeight="1">
      <c r="A22" s="85">
        <v>16</v>
      </c>
      <c r="B22" s="71"/>
      <c r="C22" s="71"/>
      <c r="D22" s="71"/>
      <c r="E22" s="71"/>
      <c r="F22" s="94"/>
      <c r="G22" s="85">
        <f>+Castaways!L31</f>
        <v>0</v>
      </c>
      <c r="H22" s="86">
        <f>+Castaways!M31</f>
        <v>0</v>
      </c>
      <c r="I22" s="85">
        <f>+Dayaks!L31</f>
        <v>0</v>
      </c>
      <c r="J22" s="86">
        <f>+Dayaks!M31</f>
        <v>0</v>
      </c>
      <c r="K22" s="100">
        <f>+Dayats!L31</f>
        <v>0</v>
      </c>
      <c r="L22" s="86">
        <f>+Dayats!M31</f>
        <v>0</v>
      </c>
      <c r="M22" s="85">
        <f>+Giants!L31</f>
        <v>0</v>
      </c>
      <c r="N22" s="86">
        <f>+Giants!M31</f>
        <v>0</v>
      </c>
      <c r="O22" s="85">
        <f>+'Green Machine '!L31</f>
        <v>0</v>
      </c>
      <c r="P22" s="97">
        <f>+'Green Machine '!M31</f>
        <v>0</v>
      </c>
      <c r="Q22" s="85">
        <f>+Interlopers!L31</f>
        <v>0</v>
      </c>
      <c r="R22" s="86">
        <f>+Interlopers!M31</f>
        <v>0</v>
      </c>
      <c r="S22" s="85">
        <f>+Midgets!L31</f>
        <v>0</v>
      </c>
      <c r="T22" s="86">
        <f>+Midgets!M31</f>
        <v>0</v>
      </c>
      <c r="U22" s="85">
        <f>+Monokini!L31</f>
        <v>0</v>
      </c>
      <c r="V22" s="86">
        <f>+Monokini!M31</f>
        <v>0</v>
      </c>
      <c r="W22" s="85">
        <f>+Muscats!L31</f>
        <v>0</v>
      </c>
      <c r="X22" s="86">
        <f>+Muscats!M31</f>
        <v>0</v>
      </c>
      <c r="Y22" s="85">
        <f>+'NCL Green'!L31</f>
        <v>0</v>
      </c>
      <c r="Z22" s="86">
        <f>+'NCL Green'!M31</f>
        <v>0</v>
      </c>
      <c r="AA22" s="85">
        <f>+'NCL Red'!L31</f>
        <v>0</v>
      </c>
      <c r="AB22" s="86">
        <f>+'NCL Red'!M31</f>
        <v>0</v>
      </c>
      <c r="AC22" s="85">
        <f>+'Qalhat Cool Cats'!L31</f>
        <v>0</v>
      </c>
      <c r="AD22" s="86">
        <f>+'Qalhat Cool Cats'!M31</f>
        <v>0</v>
      </c>
      <c r="AE22" s="85">
        <f>+'Surfin Turtles'!L31</f>
        <v>0</v>
      </c>
      <c r="AF22" s="86">
        <f>+'Surfin Turtles'!M31</f>
        <v>0</v>
      </c>
      <c r="AG22" s="85">
        <f>+Sharkies!L31</f>
        <v>0</v>
      </c>
      <c r="AH22" s="86">
        <f>+Sharkies!M31</f>
        <v>0</v>
      </c>
      <c r="AI22" s="85">
        <f>+Wildcats!L31</f>
        <v>0</v>
      </c>
      <c r="AJ22" s="86">
        <f>+Wildcats!M31</f>
        <v>0</v>
      </c>
    </row>
    <row r="23" spans="1:36" s="93" customFormat="1" ht="23.25" customHeight="1">
      <c r="A23" s="85">
        <v>17</v>
      </c>
      <c r="B23" s="71"/>
      <c r="C23" s="71"/>
      <c r="D23" s="71"/>
      <c r="E23" s="71"/>
      <c r="F23" s="94"/>
      <c r="G23" s="85">
        <f>+Castaways!L32</f>
        <v>0</v>
      </c>
      <c r="H23" s="86">
        <f>+Castaways!M32</f>
        <v>0</v>
      </c>
      <c r="I23" s="85">
        <f>+Dayaks!L32</f>
        <v>0</v>
      </c>
      <c r="J23" s="86">
        <f>+Dayaks!M32</f>
        <v>0</v>
      </c>
      <c r="K23" s="100">
        <f>+Dayats!L32</f>
        <v>0</v>
      </c>
      <c r="L23" s="86">
        <f>+Dayats!M32</f>
        <v>0</v>
      </c>
      <c r="M23" s="85">
        <f>+Giants!L32</f>
        <v>0</v>
      </c>
      <c r="N23" s="86">
        <f>+Giants!M32</f>
        <v>0</v>
      </c>
      <c r="O23" s="85">
        <f>+'Green Machine '!L32</f>
        <v>0</v>
      </c>
      <c r="P23" s="97">
        <f>+'Green Machine '!M32</f>
        <v>0</v>
      </c>
      <c r="Q23" s="85">
        <f>+Interlopers!L32</f>
        <v>0</v>
      </c>
      <c r="R23" s="86">
        <f>+Interlopers!M32</f>
        <v>0</v>
      </c>
      <c r="S23" s="85">
        <f>+Midgets!L32</f>
        <v>0</v>
      </c>
      <c r="T23" s="86">
        <f>+Midgets!M32</f>
        <v>0</v>
      </c>
      <c r="U23" s="85">
        <f>+Monokini!L32</f>
        <v>0</v>
      </c>
      <c r="V23" s="86">
        <f>+Monokini!M32</f>
        <v>0</v>
      </c>
      <c r="W23" s="85">
        <f>+Muscats!L32</f>
        <v>0</v>
      </c>
      <c r="X23" s="86">
        <f>+Muscats!M32</f>
        <v>0</v>
      </c>
      <c r="Y23" s="85">
        <f>+'NCL Green'!L32</f>
        <v>0</v>
      </c>
      <c r="Z23" s="86">
        <f>+'NCL Green'!M32</f>
        <v>0</v>
      </c>
      <c r="AA23" s="85">
        <f>+'NCL Red'!L32</f>
        <v>0</v>
      </c>
      <c r="AB23" s="86">
        <f>+'NCL Red'!M32</f>
        <v>0</v>
      </c>
      <c r="AC23" s="85">
        <f>+'Qalhat Cool Cats'!L32</f>
        <v>0</v>
      </c>
      <c r="AD23" s="86">
        <f>+'Qalhat Cool Cats'!M32</f>
        <v>0</v>
      </c>
      <c r="AE23" s="85">
        <f>+'Surfin Turtles'!L32</f>
        <v>0</v>
      </c>
      <c r="AF23" s="86">
        <f>+'Surfin Turtles'!M32</f>
        <v>0</v>
      </c>
      <c r="AG23" s="85">
        <f>+Sharkies!L32</f>
        <v>0</v>
      </c>
      <c r="AH23" s="86">
        <f>+Sharkies!M32</f>
        <v>0</v>
      </c>
      <c r="AI23" s="85">
        <f>+Wildcats!L32</f>
        <v>0</v>
      </c>
      <c r="AJ23" s="86">
        <f>+Wildcats!M32</f>
        <v>0</v>
      </c>
    </row>
    <row r="24" spans="1:36" s="93" customFormat="1" ht="23.25" customHeight="1" thickBot="1">
      <c r="A24" s="89">
        <v>18</v>
      </c>
      <c r="B24" s="95"/>
      <c r="C24" s="95"/>
      <c r="D24" s="95"/>
      <c r="E24" s="95"/>
      <c r="F24" s="96"/>
      <c r="G24" s="85">
        <f>+Castaways!L33</f>
        <v>0</v>
      </c>
      <c r="H24" s="86">
        <f>+Castaways!M33</f>
        <v>0</v>
      </c>
      <c r="I24" s="85">
        <f>+Dayaks!L33</f>
        <v>0</v>
      </c>
      <c r="J24" s="86">
        <f>+Dayaks!M33</f>
        <v>0</v>
      </c>
      <c r="K24" s="100">
        <f>+Dayats!L33</f>
        <v>0</v>
      </c>
      <c r="L24" s="86">
        <f>+Dayats!M33</f>
        <v>0</v>
      </c>
      <c r="M24" s="85">
        <f>+Giants!L33</f>
        <v>0</v>
      </c>
      <c r="N24" s="86">
        <f>+Giants!M33</f>
        <v>0</v>
      </c>
      <c r="O24" s="85">
        <f>+'Green Machine '!L33</f>
        <v>0</v>
      </c>
      <c r="P24" s="97">
        <f>+'Green Machine '!M33</f>
        <v>0</v>
      </c>
      <c r="Q24" s="85">
        <f>+Interlopers!L33</f>
        <v>0</v>
      </c>
      <c r="R24" s="86">
        <f>+Interlopers!M33</f>
        <v>0</v>
      </c>
      <c r="S24" s="85">
        <f>+Midgets!L33</f>
        <v>0</v>
      </c>
      <c r="T24" s="86">
        <f>+Midgets!M33</f>
        <v>0</v>
      </c>
      <c r="U24" s="85">
        <f>+Monokini!L33</f>
        <v>0</v>
      </c>
      <c r="V24" s="86">
        <f>+Monokini!M33</f>
        <v>0</v>
      </c>
      <c r="W24" s="85">
        <f>+Muscats!L33</f>
        <v>0</v>
      </c>
      <c r="X24" s="86">
        <f>+Muscats!M33</f>
        <v>0</v>
      </c>
      <c r="Y24" s="85">
        <f>+'NCL Green'!L33</f>
        <v>0</v>
      </c>
      <c r="Z24" s="86">
        <f>+'NCL Green'!M33</f>
        <v>0</v>
      </c>
      <c r="AA24" s="85">
        <f>+'NCL Red'!L33</f>
        <v>0</v>
      </c>
      <c r="AB24" s="86">
        <f>+'NCL Red'!M33</f>
        <v>0</v>
      </c>
      <c r="AC24" s="85">
        <f>+'Qalhat Cool Cats'!L33</f>
        <v>0</v>
      </c>
      <c r="AD24" s="86">
        <f>+'Qalhat Cool Cats'!M33</f>
        <v>0</v>
      </c>
      <c r="AE24" s="85">
        <f>+'Surfin Turtles'!L33</f>
        <v>0</v>
      </c>
      <c r="AF24" s="86">
        <f>+'Surfin Turtles'!M33</f>
        <v>0</v>
      </c>
      <c r="AG24" s="85">
        <f>+Sharkies!L33</f>
        <v>0</v>
      </c>
      <c r="AH24" s="86">
        <f>+Sharkies!M33</f>
        <v>0</v>
      </c>
      <c r="AI24" s="85">
        <f>+Wildcats!L33</f>
        <v>0</v>
      </c>
      <c r="AJ24" s="86">
        <f>+Wildcats!M33</f>
        <v>0</v>
      </c>
    </row>
    <row r="25" spans="7:36" s="70" customFormat="1" ht="23.25" customHeight="1"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</row>
    <row r="26" spans="7:36" s="70" customFormat="1" ht="23.25" customHeight="1">
      <c r="G26" s="291"/>
      <c r="H26" s="290" t="s">
        <v>93</v>
      </c>
      <c r="I26" s="74"/>
      <c r="J26" s="74"/>
      <c r="K26" s="74"/>
      <c r="L26" s="74"/>
      <c r="M26" s="292" t="s">
        <v>94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</row>
    <row r="27" spans="7:36" s="70" customFormat="1" ht="23.25" customHeight="1"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</row>
  </sheetData>
  <sheetProtection password="CC3D" sheet="1" objects="1" scenarios="1"/>
  <protectedRanges>
    <protectedRange sqref="B7:F18" name="Range5_1"/>
  </protectedRanges>
  <mergeCells count="50">
    <mergeCell ref="G1:AJ1"/>
    <mergeCell ref="Y5:Z5"/>
    <mergeCell ref="AI5:AJ5"/>
    <mergeCell ref="AE5:AF5"/>
    <mergeCell ref="AG5:AH5"/>
    <mergeCell ref="AA5:AB5"/>
    <mergeCell ref="W5:X5"/>
    <mergeCell ref="M5:N5"/>
    <mergeCell ref="S5:T5"/>
    <mergeCell ref="O3:P3"/>
    <mergeCell ref="K5:L5"/>
    <mergeCell ref="AC5:AD5"/>
    <mergeCell ref="I5:J5"/>
    <mergeCell ref="O5:P5"/>
    <mergeCell ref="Q5:R5"/>
    <mergeCell ref="G5:H5"/>
    <mergeCell ref="U5:V5"/>
    <mergeCell ref="AE2:AF2"/>
    <mergeCell ref="A1:A2"/>
    <mergeCell ref="B1:F1"/>
    <mergeCell ref="B2:C2"/>
    <mergeCell ref="E2:F2"/>
    <mergeCell ref="I2:J2"/>
    <mergeCell ref="W2:X2"/>
    <mergeCell ref="M2:N2"/>
    <mergeCell ref="AI2:AJ2"/>
    <mergeCell ref="S2:T2"/>
    <mergeCell ref="Q2:R2"/>
    <mergeCell ref="G2:H2"/>
    <mergeCell ref="U2:V2"/>
    <mergeCell ref="AG2:AH2"/>
    <mergeCell ref="O2:P2"/>
    <mergeCell ref="K2:L2"/>
    <mergeCell ref="AA2:AB2"/>
    <mergeCell ref="AC2:AD2"/>
    <mergeCell ref="Y2:Z2"/>
    <mergeCell ref="K3:L3"/>
    <mergeCell ref="AC3:AD3"/>
    <mergeCell ref="I3:J3"/>
    <mergeCell ref="Q3:R3"/>
    <mergeCell ref="AI3:AJ3"/>
    <mergeCell ref="AE3:AF3"/>
    <mergeCell ref="AG3:AH3"/>
    <mergeCell ref="G3:H3"/>
    <mergeCell ref="U3:V3"/>
    <mergeCell ref="Y3:Z3"/>
    <mergeCell ref="AA3:AB3"/>
    <mergeCell ref="W3:X3"/>
    <mergeCell ref="M3:N3"/>
    <mergeCell ref="S3:T3"/>
  </mergeCells>
  <printOptions horizontalCentered="1" verticalCentered="1"/>
  <pageMargins left="0.35" right="0.49" top="0.69" bottom="0.4" header="0.31" footer="0.18"/>
  <pageSetup fitToHeight="1" fitToWidth="1" horizontalDpi="300" verticalDpi="300" orientation="landscape" paperSize="9" scale="74" r:id="rId1"/>
  <headerFooter alignWithMargins="0">
    <oddHeader>&amp;C&amp;"Arial,Bold Italic"&amp;28Team Marathon Regatta December 2003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3" width="11.421875" style="0" hidden="1" customWidth="1"/>
    <col min="4" max="4" width="2.421875" style="0" hidden="1" customWidth="1"/>
    <col min="5" max="6" width="11.421875" style="0" hidden="1" customWidth="1"/>
    <col min="7" max="36" width="7.28125" style="75" customWidth="1"/>
    <col min="38" max="52" width="7.57421875" style="156" customWidth="1"/>
  </cols>
  <sheetData>
    <row r="1" spans="1:53" ht="62.25" customHeight="1">
      <c r="A1" s="92" t="str">
        <f>+'Actual Time Lap Summary'!A1:A2</f>
        <v>Annual Regatta 2004</v>
      </c>
      <c r="B1" s="134" t="s">
        <v>9</v>
      </c>
      <c r="C1" s="135"/>
      <c r="D1" s="135"/>
      <c r="E1" s="135"/>
      <c r="F1" s="135"/>
      <c r="G1" s="368" t="s">
        <v>64</v>
      </c>
      <c r="H1" s="369"/>
      <c r="I1" s="369"/>
      <c r="J1" s="370"/>
      <c r="K1" s="371">
        <v>3.6</v>
      </c>
      <c r="L1" s="372"/>
      <c r="M1" s="147"/>
      <c r="N1" s="148"/>
      <c r="O1" s="373" t="s">
        <v>68</v>
      </c>
      <c r="P1" s="373"/>
      <c r="Q1" s="373"/>
      <c r="R1" s="373"/>
      <c r="S1" s="374">
        <v>5.75</v>
      </c>
      <c r="T1" s="374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33"/>
    </row>
    <row r="2" spans="1:55" s="186" customFormat="1" ht="59.25" customHeight="1">
      <c r="A2" s="189"/>
      <c r="B2" s="68" t="s">
        <v>17</v>
      </c>
      <c r="C2" s="69"/>
      <c r="D2" s="43"/>
      <c r="E2" s="68" t="s">
        <v>28</v>
      </c>
      <c r="F2" s="136"/>
      <c r="G2" s="364" t="str">
        <f>+'Actual Time Lap Summary'!G2:H2</f>
        <v>Castaways</v>
      </c>
      <c r="H2" s="365"/>
      <c r="I2" s="352" t="str">
        <f>+'Actual Time Lap Summary'!I2:J2</f>
        <v>Dayaks</v>
      </c>
      <c r="J2" s="353"/>
      <c r="K2" s="366" t="str">
        <f>+'Actual Time Lap Summary'!K2:L2</f>
        <v>Dayats</v>
      </c>
      <c r="L2" s="367"/>
      <c r="M2" s="352" t="str">
        <f>+'Actual Time Lap Summary'!M2:N2</f>
        <v>Giants</v>
      </c>
      <c r="N2" s="353"/>
      <c r="O2" s="356" t="str">
        <f>+'Actual Time Lap Summary'!O2:P2</f>
        <v>Green Machine </v>
      </c>
      <c r="P2" s="357"/>
      <c r="Q2" s="352" t="str">
        <f>+'Actual Time Lap Summary'!Q2:R2</f>
        <v>Interlopers</v>
      </c>
      <c r="R2" s="353"/>
      <c r="S2" s="358" t="str">
        <f>+'Actual Time Lap Summary'!S2:T2</f>
        <v>Midgets</v>
      </c>
      <c r="T2" s="359"/>
      <c r="U2" s="352" t="str">
        <f>+'Actual Time Lap Summary'!U2:V2</f>
        <v>Monokini</v>
      </c>
      <c r="V2" s="353"/>
      <c r="W2" s="360" t="str">
        <f>+'Actual Time Lap Summary'!W2:X2</f>
        <v>Muscats</v>
      </c>
      <c r="X2" s="361"/>
      <c r="Y2" s="352" t="str">
        <f>+'Actual Time Lap Summary'!Y2:Z2</f>
        <v>NCL Green</v>
      </c>
      <c r="Z2" s="353"/>
      <c r="AA2" s="362" t="str">
        <f>+'Actual Time Lap Summary'!AA2:AB2</f>
        <v>NCL Red</v>
      </c>
      <c r="AB2" s="363"/>
      <c r="AC2" s="352" t="str">
        <f>+'Actual Time Lap Summary'!AC2:AD2</f>
        <v>Qalhat Cool Cats</v>
      </c>
      <c r="AD2" s="353"/>
      <c r="AE2" s="346" t="str">
        <f>+'Actual Time Lap Summary'!AE2:AF2</f>
        <v>Surfin Turtles</v>
      </c>
      <c r="AF2" s="347"/>
      <c r="AG2" s="352" t="str">
        <f>+'Actual Time Lap Summary'!AG2:AH2</f>
        <v>Sharkies</v>
      </c>
      <c r="AH2" s="353"/>
      <c r="AI2" s="354" t="str">
        <f>+'Actual Time Lap Summary'!AI2:AJ2</f>
        <v>Wildcats</v>
      </c>
      <c r="AJ2" s="355"/>
      <c r="AL2" s="190" t="str">
        <f>+G2</f>
        <v>Castaways</v>
      </c>
      <c r="AM2" s="190" t="str">
        <f>+I2</f>
        <v>Dayaks</v>
      </c>
      <c r="AN2" s="190" t="str">
        <f>+K2</f>
        <v>Dayats</v>
      </c>
      <c r="AO2" s="190" t="str">
        <f>+M2</f>
        <v>Giants</v>
      </c>
      <c r="AP2" s="190" t="str">
        <f>+O2</f>
        <v>Green Machine </v>
      </c>
      <c r="AQ2" s="190" t="str">
        <f>+Q2</f>
        <v>Interlopers</v>
      </c>
      <c r="AR2" s="190" t="str">
        <f>+S2</f>
        <v>Midgets</v>
      </c>
      <c r="AS2" s="190" t="str">
        <f>+U2</f>
        <v>Monokini</v>
      </c>
      <c r="AT2" s="190" t="str">
        <f>+W2</f>
        <v>Muscats</v>
      </c>
      <c r="AU2" s="190" t="str">
        <f>+Y2</f>
        <v>NCL Green</v>
      </c>
      <c r="AV2" s="190" t="str">
        <f>+AA2</f>
        <v>NCL Red</v>
      </c>
      <c r="AW2" s="190" t="str">
        <f>+AC2</f>
        <v>Qalhat Cool Cats</v>
      </c>
      <c r="AX2" s="190" t="str">
        <f>+AE2</f>
        <v>Surfin Turtles</v>
      </c>
      <c r="AY2" s="190" t="str">
        <f>+AG2</f>
        <v>Sharkies</v>
      </c>
      <c r="AZ2" s="190" t="str">
        <f>+AI2</f>
        <v>Wildcats</v>
      </c>
      <c r="BA2" s="191"/>
      <c r="BB2" s="192"/>
      <c r="BC2" s="192"/>
    </row>
    <row r="3" spans="1:52" s="186" customFormat="1" ht="28.5" customHeight="1">
      <c r="A3" s="188" t="s">
        <v>65</v>
      </c>
      <c r="B3" s="68"/>
      <c r="C3" s="69"/>
      <c r="D3" s="43"/>
      <c r="E3" s="68"/>
      <c r="F3" s="69"/>
      <c r="G3" s="348">
        <f>+'Actual Time Lap Summary'!G3:H3</f>
        <v>7</v>
      </c>
      <c r="H3" s="349"/>
      <c r="I3" s="348">
        <f>+'Actual Time Lap Summary'!I3:J3</f>
        <v>12</v>
      </c>
      <c r="J3" s="349"/>
      <c r="K3" s="348">
        <f>+'Actual Time Lap Summary'!K3:L3</f>
        <v>11</v>
      </c>
      <c r="L3" s="349"/>
      <c r="M3" s="348">
        <f>+'Actual Time Lap Summary'!M3:N3</f>
        <v>10</v>
      </c>
      <c r="N3" s="349"/>
      <c r="O3" s="348">
        <f>+'Actual Time Lap Summary'!O3:P3</f>
        <v>12</v>
      </c>
      <c r="P3" s="349"/>
      <c r="Q3" s="348">
        <f>+'Actual Time Lap Summary'!Q3:R3</f>
        <v>8</v>
      </c>
      <c r="R3" s="349"/>
      <c r="S3" s="348">
        <f>+'Actual Time Lap Summary'!S3:T3</f>
        <v>10</v>
      </c>
      <c r="T3" s="349"/>
      <c r="U3" s="348">
        <f>+'Actual Time Lap Summary'!U3:V3</f>
        <v>7</v>
      </c>
      <c r="V3" s="349"/>
      <c r="W3" s="348">
        <f>+'Actual Time Lap Summary'!W3:X3</f>
        <v>11</v>
      </c>
      <c r="X3" s="349"/>
      <c r="Y3" s="348">
        <f>+'Actual Time Lap Summary'!Y3:Z3</f>
        <v>9</v>
      </c>
      <c r="Z3" s="349"/>
      <c r="AA3" s="348">
        <f>+'Actual Time Lap Summary'!AA3:AB3</f>
        <v>10</v>
      </c>
      <c r="AB3" s="349"/>
      <c r="AC3" s="348">
        <f>+'Actual Time Lap Summary'!AC3:AD3</f>
        <v>11</v>
      </c>
      <c r="AD3" s="349"/>
      <c r="AE3" s="348">
        <f>+'Actual Time Lap Summary'!AE3:AF3</f>
        <v>12</v>
      </c>
      <c r="AF3" s="349"/>
      <c r="AG3" s="348">
        <f>+'Actual Time Lap Summary'!AG3:AH3</f>
        <v>10</v>
      </c>
      <c r="AH3" s="349"/>
      <c r="AI3" s="350">
        <f>+'Actual Time Lap Summary'!AI3:AJ3</f>
        <v>10</v>
      </c>
      <c r="AJ3" s="351"/>
      <c r="AL3" s="187">
        <v>1</v>
      </c>
      <c r="AM3" s="187">
        <v>2</v>
      </c>
      <c r="AN3" s="187">
        <v>3</v>
      </c>
      <c r="AO3" s="187">
        <v>4</v>
      </c>
      <c r="AP3" s="187">
        <v>5</v>
      </c>
      <c r="AQ3" s="187">
        <v>6</v>
      </c>
      <c r="AR3" s="187">
        <v>7</v>
      </c>
      <c r="AS3" s="187">
        <v>8</v>
      </c>
      <c r="AT3" s="187">
        <v>9</v>
      </c>
      <c r="AU3" s="187">
        <v>10</v>
      </c>
      <c r="AV3" s="187">
        <v>11</v>
      </c>
      <c r="AW3" s="187">
        <v>12</v>
      </c>
      <c r="AX3" s="187">
        <v>13</v>
      </c>
      <c r="AY3" s="187">
        <v>14</v>
      </c>
      <c r="AZ3" s="187">
        <v>15</v>
      </c>
    </row>
    <row r="4" spans="1:52" ht="33" customHeight="1">
      <c r="A4" s="150"/>
      <c r="B4" s="44" t="s">
        <v>11</v>
      </c>
      <c r="C4" s="44" t="s">
        <v>12</v>
      </c>
      <c r="D4" s="43"/>
      <c r="E4" s="44" t="s">
        <v>11</v>
      </c>
      <c r="F4" s="44" t="s">
        <v>12</v>
      </c>
      <c r="G4" s="33"/>
      <c r="H4" s="76" t="s">
        <v>66</v>
      </c>
      <c r="I4" s="33"/>
      <c r="J4" s="76" t="s">
        <v>66</v>
      </c>
      <c r="K4" s="33"/>
      <c r="L4" s="76" t="s">
        <v>66</v>
      </c>
      <c r="M4" s="33"/>
      <c r="N4" s="76" t="s">
        <v>66</v>
      </c>
      <c r="O4" s="33"/>
      <c r="P4" s="76" t="s">
        <v>66</v>
      </c>
      <c r="Q4" s="33"/>
      <c r="R4" s="76" t="s">
        <v>66</v>
      </c>
      <c r="S4" s="33"/>
      <c r="T4" s="76" t="s">
        <v>66</v>
      </c>
      <c r="U4" s="33"/>
      <c r="V4" s="76" t="s">
        <v>66</v>
      </c>
      <c r="W4" s="33"/>
      <c r="X4" s="76" t="s">
        <v>66</v>
      </c>
      <c r="Y4" s="33"/>
      <c r="Z4" s="76" t="s">
        <v>66</v>
      </c>
      <c r="AA4" s="33"/>
      <c r="AB4" s="76" t="s">
        <v>66</v>
      </c>
      <c r="AC4" s="33"/>
      <c r="AD4" s="76" t="s">
        <v>66</v>
      </c>
      <c r="AE4" s="33"/>
      <c r="AF4" s="76" t="s">
        <v>66</v>
      </c>
      <c r="AG4" s="33"/>
      <c r="AH4" s="76" t="s">
        <v>66</v>
      </c>
      <c r="AI4" s="33"/>
      <c r="AJ4" s="76" t="s">
        <v>66</v>
      </c>
      <c r="AL4" s="157" t="s">
        <v>22</v>
      </c>
      <c r="AM4" s="157" t="s">
        <v>22</v>
      </c>
      <c r="AN4" s="157" t="s">
        <v>22</v>
      </c>
      <c r="AO4" s="157" t="s">
        <v>22</v>
      </c>
      <c r="AP4" s="157" t="s">
        <v>22</v>
      </c>
      <c r="AQ4" s="157" t="s">
        <v>22</v>
      </c>
      <c r="AR4" s="157" t="s">
        <v>22</v>
      </c>
      <c r="AS4" s="157" t="s">
        <v>22</v>
      </c>
      <c r="AT4" s="157" t="s">
        <v>22</v>
      </c>
      <c r="AU4" s="157" t="s">
        <v>22</v>
      </c>
      <c r="AV4" s="157" t="s">
        <v>22</v>
      </c>
      <c r="AW4" s="157" t="s">
        <v>22</v>
      </c>
      <c r="AX4" s="157" t="s">
        <v>22</v>
      </c>
      <c r="AY4" s="157" t="s">
        <v>22</v>
      </c>
      <c r="AZ4" s="157" t="s">
        <v>22</v>
      </c>
    </row>
    <row r="5" spans="1:36" ht="10.5" customHeight="1">
      <c r="A5" s="151"/>
      <c r="B5" s="33"/>
      <c r="C5" s="33"/>
      <c r="D5" s="33"/>
      <c r="E5" s="33"/>
      <c r="F5" s="33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spans="1:52" s="93" customFormat="1" ht="23.25" customHeight="1">
      <c r="A6" s="76">
        <f>+'Actual Time Lap Summary'!A7</f>
        <v>1</v>
      </c>
      <c r="B6" s="42">
        <v>23</v>
      </c>
      <c r="C6" s="42">
        <v>52.5</v>
      </c>
      <c r="D6" s="71"/>
      <c r="E6" s="42">
        <v>12</v>
      </c>
      <c r="F6" s="73">
        <v>17</v>
      </c>
      <c r="G6" s="153"/>
      <c r="H6" s="174">
        <f>SUM($K$1/AL6)</f>
        <v>5.424863959815823</v>
      </c>
      <c r="I6" s="169"/>
      <c r="J6" s="168">
        <f>SUM($K$1/AM6)</f>
        <v>8.15607300188798</v>
      </c>
      <c r="K6" s="169"/>
      <c r="L6" s="175">
        <f>SUM($K$1/AN6)</f>
        <v>6.352941176470589</v>
      </c>
      <c r="M6" s="169"/>
      <c r="N6" s="168">
        <f>SUM($K$1/AO6)</f>
        <v>7.397260273972602</v>
      </c>
      <c r="O6" s="169"/>
      <c r="P6" s="176">
        <f>SUM($K$1/AP6)</f>
        <v>8.275862068965518</v>
      </c>
      <c r="Q6" s="169"/>
      <c r="R6" s="168">
        <f>SUM($K$1/AQ6)</f>
        <v>7.005405405405407</v>
      </c>
      <c r="S6" s="169"/>
      <c r="T6" s="178">
        <f>SUM($K$1/AR6)</f>
        <v>5.298446443172527</v>
      </c>
      <c r="U6" s="169"/>
      <c r="V6" s="168">
        <f>SUM($K$1/AS6)</f>
        <v>4.453608247422681</v>
      </c>
      <c r="W6" s="169"/>
      <c r="X6" s="179">
        <f>SUM($K$1/AT6)</f>
        <v>8.212927756653992</v>
      </c>
      <c r="Y6" s="169"/>
      <c r="Z6" s="168">
        <f>SUM($K$1/AU6)</f>
        <v>4.826815642458101</v>
      </c>
      <c r="AA6" s="169"/>
      <c r="AB6" s="180">
        <f>SUM($K$1/AV6)</f>
        <v>6.297376093294461</v>
      </c>
      <c r="AC6" s="169"/>
      <c r="AD6" s="168">
        <f>SUM($K$1/AW6)</f>
        <v>6.952789699570816</v>
      </c>
      <c r="AE6" s="169"/>
      <c r="AF6" s="181">
        <f>SUM($K$1/AX6)</f>
        <v>8.074766355140186</v>
      </c>
      <c r="AG6" s="169"/>
      <c r="AH6" s="168">
        <f>SUM($K$1/AY6)</f>
        <v>6.25784645098986</v>
      </c>
      <c r="AI6" s="169"/>
      <c r="AJ6" s="182">
        <f>SUM($K$1/AZ6)</f>
        <v>5.972350230414747</v>
      </c>
      <c r="AL6" s="158">
        <f>SUM('Actual Time Lap Summary'!G7*60+'Actual Time Lap Summary'!H7)/3600</f>
        <v>0.6636111111111112</v>
      </c>
      <c r="AM6" s="158">
        <f>SUM('Actual Time Lap Summary'!I7*60+'Actual Time Lap Summary'!J7)/3600</f>
        <v>0.4413888888888889</v>
      </c>
      <c r="AN6" s="158">
        <f>SUM('Actual Time Lap Summary'!K7*60+'Actual Time Lap Summary'!L7)/3600</f>
        <v>0.5666666666666667</v>
      </c>
      <c r="AO6" s="158">
        <f>SUM('Actual Time Lap Summary'!M7*60+'Actual Time Lap Summary'!N7)/3600</f>
        <v>0.4866666666666667</v>
      </c>
      <c r="AP6" s="158">
        <f>SUM('Actual Time Lap Summary'!O7*60+'Actual Time Lap Summary'!P7)/3600</f>
        <v>0.435</v>
      </c>
      <c r="AQ6" s="158">
        <f>SUM('Actual Time Lap Summary'!Q7*60+'Actual Time Lap Summary'!R7)/3600</f>
        <v>0.5138888888888888</v>
      </c>
      <c r="AR6" s="158">
        <f>SUM('Actual Time Lap Summary'!S7*60+'Actual Time Lap Summary'!T7)/3600</f>
        <v>0.6794444444444444</v>
      </c>
      <c r="AS6" s="158">
        <f>SUM('Actual Time Lap Summary'!U7*60+'Actual Time Lap Summary'!V7)/3600</f>
        <v>0.8083333333333333</v>
      </c>
      <c r="AT6" s="158">
        <f>SUM('Actual Time Lap Summary'!W7*60+'Actual Time Lap Summary'!X7)/3600</f>
        <v>0.43833333333333335</v>
      </c>
      <c r="AU6" s="158">
        <f>SUM('Actual Time Lap Summary'!Y7*60+'Actual Time Lap Summary'!Z7)/3600</f>
        <v>0.7458333333333333</v>
      </c>
      <c r="AV6" s="158">
        <f>SUM('Actual Time Lap Summary'!AA7*60+'Actual Time Lap Summary'!AB7)/3600</f>
        <v>0.5716666666666667</v>
      </c>
      <c r="AW6" s="158">
        <f>SUM('Actual Time Lap Summary'!AC7*60+'Actual Time Lap Summary'!AD7)/3600</f>
        <v>0.5177777777777778</v>
      </c>
      <c r="AX6" s="158">
        <f>SUM('Actual Time Lap Summary'!AE7*60+'Actual Time Lap Summary'!AF7)/3600</f>
        <v>0.44583333333333336</v>
      </c>
      <c r="AY6" s="158">
        <f>SUM('Actual Time Lap Summary'!AG7*60+'Actual Time Lap Summary'!AH7)/3600</f>
        <v>0.5752777777777778</v>
      </c>
      <c r="AZ6" s="158">
        <f>SUM('Actual Time Lap Summary'!AI7*60+'Actual Time Lap Summary'!AJ7)/3600</f>
        <v>0.6027777777777777</v>
      </c>
    </row>
    <row r="7" spans="1:52" s="93" customFormat="1" ht="23.25" customHeight="1">
      <c r="A7" s="76">
        <f>+'Actual Time Lap Summary'!A8</f>
        <v>2</v>
      </c>
      <c r="B7" s="42">
        <v>25</v>
      </c>
      <c r="C7" s="42">
        <v>23.882352941176492</v>
      </c>
      <c r="D7" s="71"/>
      <c r="E7" s="42">
        <v>12</v>
      </c>
      <c r="F7" s="73">
        <v>26</v>
      </c>
      <c r="G7" s="153"/>
      <c r="H7" s="174">
        <f aca="true" t="shared" si="0" ref="H7:H23">SUM($K$1/AL7)</f>
        <v>4.311377245508982</v>
      </c>
      <c r="I7" s="169"/>
      <c r="J7" s="168">
        <f aca="true" t="shared" si="1" ref="J7:J23">SUM($K$1/AM7)</f>
        <v>7.995064774830352</v>
      </c>
      <c r="K7" s="169"/>
      <c r="L7" s="175">
        <f aca="true" t="shared" si="2" ref="L7:L23">SUM($K$1/AN7)</f>
        <v>7.931456548347613</v>
      </c>
      <c r="M7" s="169"/>
      <c r="N7" s="168">
        <f aca="true" t="shared" si="3" ref="N7:N23">SUM($K$1/AO7)</f>
        <v>7.926605504587156</v>
      </c>
      <c r="O7" s="169"/>
      <c r="P7" s="176">
        <f aca="true" t="shared" si="4" ref="P7:P23">SUM($K$1/AP7)</f>
        <v>7.883211678832117</v>
      </c>
      <c r="Q7" s="169"/>
      <c r="R7" s="168">
        <f aca="true" t="shared" si="5" ref="R7:R23">SUM($K$1/AQ7)</f>
        <v>7.521764364480558</v>
      </c>
      <c r="S7" s="169"/>
      <c r="T7" s="178">
        <f aca="true" t="shared" si="6" ref="T7:T23">SUM($K$1/AR7)</f>
        <v>6.291262135922331</v>
      </c>
      <c r="U7" s="169"/>
      <c r="V7" s="168">
        <f aca="true" t="shared" si="7" ref="V7:V23">SUM($K$1/AS7)</f>
        <v>4</v>
      </c>
      <c r="W7" s="169"/>
      <c r="X7" s="179">
        <f aca="true" t="shared" si="8" ref="X7:X23">SUM($K$1/AT7)</f>
        <v>8.286445012787723</v>
      </c>
      <c r="Y7" s="169"/>
      <c r="Z7" s="168">
        <f aca="true" t="shared" si="9" ref="Z7:Z23">SUM($K$1/AU7)</f>
        <v>5.253344142683422</v>
      </c>
      <c r="AA7" s="169"/>
      <c r="AB7" s="180">
        <f aca="true" t="shared" si="10" ref="AB7:AB23">SUM($K$1/AV7)</f>
        <v>7.534883720930233</v>
      </c>
      <c r="AC7" s="169"/>
      <c r="AD7" s="168">
        <f aca="true" t="shared" si="11" ref="AD7:AD23">SUM($K$1/AW7)</f>
        <v>7.788461538461539</v>
      </c>
      <c r="AE7" s="169"/>
      <c r="AF7" s="181">
        <f aca="true" t="shared" si="12" ref="AF7:AF23">SUM($K$1/AX7)</f>
        <v>8.26530612244898</v>
      </c>
      <c r="AG7" s="169"/>
      <c r="AH7" s="168">
        <f aca="true" t="shared" si="13" ref="AH7:AH23">SUM($K$1/AY7)</f>
        <v>7.136563876651982</v>
      </c>
      <c r="AI7" s="169"/>
      <c r="AJ7" s="182">
        <f aca="true" t="shared" si="14" ref="AJ7:AJ23">SUM($K$1/AZ7)</f>
        <v>6.978998384491114</v>
      </c>
      <c r="AL7" s="158">
        <f>SUM('Actual Time Lap Summary'!G8*60+'Actual Time Lap Summary'!H8)/3600</f>
        <v>0.835</v>
      </c>
      <c r="AM7" s="158">
        <f>SUM('Actual Time Lap Summary'!I8*60+'Actual Time Lap Summary'!J8)/3600</f>
        <v>0.4502777777777778</v>
      </c>
      <c r="AN7" s="158">
        <f>SUM('Actual Time Lap Summary'!K8*60+'Actual Time Lap Summary'!L8)/3600</f>
        <v>0.4538888888888889</v>
      </c>
      <c r="AO7" s="158">
        <f>SUM('Actual Time Lap Summary'!M8*60+'Actual Time Lap Summary'!N8)/3600</f>
        <v>0.45416666666666666</v>
      </c>
      <c r="AP7" s="158">
        <f>SUM('Actual Time Lap Summary'!O8*60+'Actual Time Lap Summary'!P8)/3600</f>
        <v>0.45666666666666667</v>
      </c>
      <c r="AQ7" s="158">
        <f>SUM('Actual Time Lap Summary'!Q8*60+'Actual Time Lap Summary'!R8)/3600</f>
        <v>0.4786111111111111</v>
      </c>
      <c r="AR7" s="158">
        <f>SUM('Actual Time Lap Summary'!S8*60+'Actual Time Lap Summary'!T8)/3600</f>
        <v>0.5722222222222222</v>
      </c>
      <c r="AS7" s="158">
        <f>SUM('Actual Time Lap Summary'!U8*60+'Actual Time Lap Summary'!V8)/3600</f>
        <v>0.9</v>
      </c>
      <c r="AT7" s="158">
        <f>SUM('Actual Time Lap Summary'!W8*60+'Actual Time Lap Summary'!X8)/3600</f>
        <v>0.43444444444444447</v>
      </c>
      <c r="AU7" s="158">
        <f>SUM('Actual Time Lap Summary'!Y8*60+'Actual Time Lap Summary'!Z8)/3600</f>
        <v>0.6852777777777778</v>
      </c>
      <c r="AV7" s="158">
        <f>SUM('Actual Time Lap Summary'!AA8*60+'Actual Time Lap Summary'!AB8)/3600</f>
        <v>0.4777777777777778</v>
      </c>
      <c r="AW7" s="158">
        <f>SUM('Actual Time Lap Summary'!AC8*60+'Actual Time Lap Summary'!AD8)/3600</f>
        <v>0.4622222222222222</v>
      </c>
      <c r="AX7" s="158">
        <f>SUM('Actual Time Lap Summary'!AE8*60+'Actual Time Lap Summary'!AF8)/3600</f>
        <v>0.43555555555555553</v>
      </c>
      <c r="AY7" s="158">
        <f>SUM('Actual Time Lap Summary'!AG8*60+'Actual Time Lap Summary'!AH8)/3600</f>
        <v>0.5044444444444445</v>
      </c>
      <c r="AZ7" s="158">
        <f>SUM('Actual Time Lap Summary'!AI8*60+'Actual Time Lap Summary'!AJ8)/3600</f>
        <v>0.5158333333333334</v>
      </c>
    </row>
    <row r="8" spans="1:52" s="93" customFormat="1" ht="23.25" customHeight="1">
      <c r="A8" s="76">
        <f>+'Actual Time Lap Summary'!A9</f>
        <v>3</v>
      </c>
      <c r="B8" s="42">
        <v>21</v>
      </c>
      <c r="C8" s="42">
        <v>42.29411764705873</v>
      </c>
      <c r="D8" s="71"/>
      <c r="E8" s="42">
        <v>12</v>
      </c>
      <c r="F8" s="73">
        <v>59</v>
      </c>
      <c r="G8" s="153"/>
      <c r="H8" s="174">
        <f t="shared" si="0"/>
        <v>4.492201039861352</v>
      </c>
      <c r="I8" s="169"/>
      <c r="J8" s="168">
        <f t="shared" si="1"/>
        <v>6.532258064516128</v>
      </c>
      <c r="K8" s="169"/>
      <c r="L8" s="175">
        <f t="shared" si="2"/>
        <v>6.562025316455697</v>
      </c>
      <c r="M8" s="169"/>
      <c r="N8" s="168">
        <f t="shared" si="3"/>
        <v>6.535552193645992</v>
      </c>
      <c r="O8" s="169"/>
      <c r="P8" s="176">
        <f t="shared" si="4"/>
        <v>6.588713777325877</v>
      </c>
      <c r="Q8" s="169"/>
      <c r="R8" s="168">
        <f t="shared" si="5"/>
        <v>6.212847555129435</v>
      </c>
      <c r="S8" s="169"/>
      <c r="T8" s="178">
        <f t="shared" si="6"/>
        <v>5.211097708082027</v>
      </c>
      <c r="U8" s="169"/>
      <c r="V8" s="168">
        <f t="shared" si="7"/>
        <v>4.5394045534150615</v>
      </c>
      <c r="W8" s="169"/>
      <c r="X8" s="179">
        <f t="shared" si="8"/>
        <v>6.739469578783153</v>
      </c>
      <c r="Y8" s="169"/>
      <c r="Z8" s="168">
        <f t="shared" si="9"/>
        <v>5.701715794104707</v>
      </c>
      <c r="AA8" s="169"/>
      <c r="AB8" s="180">
        <f t="shared" si="10"/>
        <v>5.664335664335665</v>
      </c>
      <c r="AC8" s="169"/>
      <c r="AD8" s="168">
        <f t="shared" si="11"/>
        <v>6.460618145563311</v>
      </c>
      <c r="AE8" s="169"/>
      <c r="AF8" s="181">
        <f t="shared" si="12"/>
        <v>7.140495867768595</v>
      </c>
      <c r="AG8" s="169"/>
      <c r="AH8" s="168">
        <f t="shared" si="13"/>
        <v>5.65938864628821</v>
      </c>
      <c r="AI8" s="169"/>
      <c r="AJ8" s="182">
        <f t="shared" si="14"/>
        <v>5.819488100583745</v>
      </c>
      <c r="AL8" s="158">
        <f>SUM('Actual Time Lap Summary'!G9*60+'Actual Time Lap Summary'!H9)/3600</f>
        <v>0.8013888888888889</v>
      </c>
      <c r="AM8" s="158">
        <f>SUM('Actual Time Lap Summary'!I9*60+'Actual Time Lap Summary'!J9)/3600</f>
        <v>0.5511111111111112</v>
      </c>
      <c r="AN8" s="158">
        <f>SUM('Actual Time Lap Summary'!K9*60+'Actual Time Lap Summary'!L9)/3600</f>
        <v>0.548611111111111</v>
      </c>
      <c r="AO8" s="158">
        <f>SUM('Actual Time Lap Summary'!M9*60+'Actual Time Lap Summary'!N9)/3600</f>
        <v>0.5508333333333333</v>
      </c>
      <c r="AP8" s="158">
        <f>SUM('Actual Time Lap Summary'!O9*60+'Actual Time Lap Summary'!P9)/3600</f>
        <v>0.5463888888888889</v>
      </c>
      <c r="AQ8" s="158">
        <f>SUM('Actual Time Lap Summary'!Q9*60+'Actual Time Lap Summary'!R9)/3600</f>
        <v>0.5794444444444444</v>
      </c>
      <c r="AR8" s="158">
        <f>SUM('Actual Time Lap Summary'!S9*60+'Actual Time Lap Summary'!T9)/3600</f>
        <v>0.6908333333333333</v>
      </c>
      <c r="AS8" s="158">
        <f>SUM('Actual Time Lap Summary'!U9*60+'Actual Time Lap Summary'!V9)/3600</f>
        <v>0.7930555555555555</v>
      </c>
      <c r="AT8" s="158">
        <f>SUM('Actual Time Lap Summary'!W9*60+'Actual Time Lap Summary'!X9)/3600</f>
        <v>0.5341666666666666</v>
      </c>
      <c r="AU8" s="158">
        <f>SUM('Actual Time Lap Summary'!Y9*60+'Actual Time Lap Summary'!Z9)/3600</f>
        <v>0.6313888888888889</v>
      </c>
      <c r="AV8" s="158">
        <f>SUM('Actual Time Lap Summary'!AA9*60+'Actual Time Lap Summary'!AB9)/3600</f>
        <v>0.6355555555555555</v>
      </c>
      <c r="AW8" s="158">
        <f>SUM('Actual Time Lap Summary'!AC9*60+'Actual Time Lap Summary'!AD9)/3600</f>
        <v>0.5572222222222222</v>
      </c>
      <c r="AX8" s="158">
        <f>SUM('Actual Time Lap Summary'!AE9*60+'Actual Time Lap Summary'!AF9)/3600</f>
        <v>0.5041666666666667</v>
      </c>
      <c r="AY8" s="158">
        <f>SUM('Actual Time Lap Summary'!AG9*60+'Actual Time Lap Summary'!AH9)/3600</f>
        <v>0.6361111111111111</v>
      </c>
      <c r="AZ8" s="158">
        <f>SUM('Actual Time Lap Summary'!AI9*60+'Actual Time Lap Summary'!AJ9)/3600</f>
        <v>0.6186111111111111</v>
      </c>
    </row>
    <row r="9" spans="1:52" s="93" customFormat="1" ht="23.25" customHeight="1">
      <c r="A9" s="76">
        <f>+'Actual Time Lap Summary'!A10</f>
        <v>4</v>
      </c>
      <c r="B9" s="42">
        <v>21</v>
      </c>
      <c r="C9" s="42">
        <v>3.3888888888888147</v>
      </c>
      <c r="D9" s="71"/>
      <c r="E9" s="42">
        <v>12</v>
      </c>
      <c r="F9" s="73">
        <v>43</v>
      </c>
      <c r="G9" s="153"/>
      <c r="H9" s="174">
        <f t="shared" si="0"/>
        <v>4.3680485338725985</v>
      </c>
      <c r="I9" s="169"/>
      <c r="J9" s="168">
        <f t="shared" si="1"/>
        <v>7.260504201680672</v>
      </c>
      <c r="K9" s="169"/>
      <c r="L9" s="175">
        <f t="shared" si="2"/>
        <v>6.174368747022392</v>
      </c>
      <c r="M9" s="169"/>
      <c r="N9" s="168">
        <f t="shared" si="3"/>
        <v>6.582021330624682</v>
      </c>
      <c r="O9" s="169"/>
      <c r="P9" s="176">
        <f t="shared" si="4"/>
        <v>7.0549809471965155</v>
      </c>
      <c r="Q9" s="169"/>
      <c r="R9" s="168">
        <f t="shared" si="5"/>
        <v>5.752330226364847</v>
      </c>
      <c r="S9" s="169"/>
      <c r="T9" s="178">
        <f t="shared" si="6"/>
        <v>6.428571428571428</v>
      </c>
      <c r="U9" s="169"/>
      <c r="V9" s="168">
        <f t="shared" si="7"/>
        <v>3.8640429338103757</v>
      </c>
      <c r="W9" s="169"/>
      <c r="X9" s="179">
        <f t="shared" si="8"/>
        <v>6.986522911051214</v>
      </c>
      <c r="Y9" s="169"/>
      <c r="Z9" s="168">
        <f t="shared" si="9"/>
        <v>6.578680203045685</v>
      </c>
      <c r="AA9" s="169"/>
      <c r="AB9" s="180">
        <f t="shared" si="10"/>
        <v>5.424863959815823</v>
      </c>
      <c r="AC9" s="169"/>
      <c r="AD9" s="168">
        <f t="shared" si="11"/>
        <v>6.676970633693972</v>
      </c>
      <c r="AE9" s="169"/>
      <c r="AF9" s="181">
        <f t="shared" si="12"/>
        <v>7.07809939923539</v>
      </c>
      <c r="AG9" s="169"/>
      <c r="AH9" s="168">
        <f t="shared" si="13"/>
        <v>5.716806352007058</v>
      </c>
      <c r="AI9" s="169"/>
      <c r="AJ9" s="182">
        <f t="shared" si="14"/>
        <v>5.765124555160142</v>
      </c>
      <c r="AL9" s="158">
        <f>SUM('Actual Time Lap Summary'!G10*60+'Actual Time Lap Summary'!H10)/3600</f>
        <v>0.8241666666666667</v>
      </c>
      <c r="AM9" s="158">
        <f>SUM('Actual Time Lap Summary'!I10*60+'Actual Time Lap Summary'!J10)/3600</f>
        <v>0.49583333333333335</v>
      </c>
      <c r="AN9" s="158">
        <f>SUM('Actual Time Lap Summary'!K10*60+'Actual Time Lap Summary'!L10)/3600</f>
        <v>0.5830555555555555</v>
      </c>
      <c r="AO9" s="158">
        <f>SUM('Actual Time Lap Summary'!M10*60+'Actual Time Lap Summary'!N10)/3600</f>
        <v>0.5469444444444445</v>
      </c>
      <c r="AP9" s="158">
        <f>SUM('Actual Time Lap Summary'!O10*60+'Actual Time Lap Summary'!P10)/3600</f>
        <v>0.5102777777777778</v>
      </c>
      <c r="AQ9" s="158">
        <f>SUM('Actual Time Lap Summary'!Q10*60+'Actual Time Lap Summary'!R10)/3600</f>
        <v>0.6258333333333334</v>
      </c>
      <c r="AR9" s="158">
        <f>SUM('Actual Time Lap Summary'!S10*60+'Actual Time Lap Summary'!T10)/3600</f>
        <v>0.56</v>
      </c>
      <c r="AS9" s="158">
        <f>SUM('Actual Time Lap Summary'!U10*60+'Actual Time Lap Summary'!V10)/3600</f>
        <v>0.9316666666666666</v>
      </c>
      <c r="AT9" s="158">
        <f>SUM('Actual Time Lap Summary'!W10*60+'Actual Time Lap Summary'!X10)/3600</f>
        <v>0.5152777777777777</v>
      </c>
      <c r="AU9" s="158">
        <f>SUM('Actual Time Lap Summary'!Y10*60+'Actual Time Lap Summary'!Z10)/3600</f>
        <v>0.5472222222222223</v>
      </c>
      <c r="AV9" s="158">
        <f>SUM('Actual Time Lap Summary'!AA10*60+'Actual Time Lap Summary'!AB10)/3600</f>
        <v>0.6636111111111112</v>
      </c>
      <c r="AW9" s="158">
        <f>SUM('Actual Time Lap Summary'!AC10*60+'Actual Time Lap Summary'!AD10)/3600</f>
        <v>0.5391666666666667</v>
      </c>
      <c r="AX9" s="158">
        <f>SUM('Actual Time Lap Summary'!AE10*60+'Actual Time Lap Summary'!AF10)/3600</f>
        <v>0.5086111111111111</v>
      </c>
      <c r="AY9" s="158">
        <f>SUM('Actual Time Lap Summary'!AG10*60+'Actual Time Lap Summary'!AH10)/3600</f>
        <v>0.6297222222222222</v>
      </c>
      <c r="AZ9" s="158">
        <f>SUM('Actual Time Lap Summary'!AI10*60+'Actual Time Lap Summary'!AJ10)/3600</f>
        <v>0.6244444444444445</v>
      </c>
    </row>
    <row r="10" spans="1:52" s="93" customFormat="1" ht="23.25" customHeight="1">
      <c r="A10" s="76">
        <f>+'Actual Time Lap Summary'!A11</f>
        <v>5</v>
      </c>
      <c r="B10" s="42">
        <v>27</v>
      </c>
      <c r="C10" s="42">
        <v>1.6874999999999574</v>
      </c>
      <c r="D10" s="71"/>
      <c r="E10" s="42">
        <v>13</v>
      </c>
      <c r="F10" s="73">
        <v>46</v>
      </c>
      <c r="G10" s="153"/>
      <c r="H10" s="174">
        <f t="shared" si="0"/>
        <v>3.490438998114732</v>
      </c>
      <c r="I10" s="169"/>
      <c r="J10" s="168">
        <f t="shared" si="1"/>
        <v>7.176079734219269</v>
      </c>
      <c r="K10" s="169"/>
      <c r="L10" s="175">
        <f t="shared" si="2"/>
        <v>6.168491194669206</v>
      </c>
      <c r="M10" s="169"/>
      <c r="N10" s="168">
        <f t="shared" si="3"/>
        <v>6.168491194669206</v>
      </c>
      <c r="O10" s="169"/>
      <c r="P10" s="176">
        <f t="shared" si="4"/>
        <v>7.081967213114755</v>
      </c>
      <c r="Q10" s="169"/>
      <c r="R10" s="168">
        <f t="shared" si="5"/>
        <v>5.964104924068109</v>
      </c>
      <c r="S10" s="169"/>
      <c r="T10" s="178">
        <f t="shared" si="6"/>
        <v>6.438152011922504</v>
      </c>
      <c r="U10" s="169"/>
      <c r="V10" s="168">
        <f t="shared" si="7"/>
        <v>4.225627649168569</v>
      </c>
      <c r="W10" s="169"/>
      <c r="X10" s="179">
        <f t="shared" si="8"/>
        <v>7.062670299727521</v>
      </c>
      <c r="Y10" s="169"/>
      <c r="Z10" s="168">
        <f t="shared" si="9"/>
        <v>6.565349544072949</v>
      </c>
      <c r="AA10" s="169"/>
      <c r="AB10" s="180">
        <f t="shared" si="10"/>
        <v>6.053246146660439</v>
      </c>
      <c r="AC10" s="169"/>
      <c r="AD10" s="168">
        <f t="shared" si="11"/>
        <v>5.934065934065934</v>
      </c>
      <c r="AE10" s="169"/>
      <c r="AF10" s="181">
        <f t="shared" si="12"/>
        <v>7.116968698517298</v>
      </c>
      <c r="AG10" s="169"/>
      <c r="AH10" s="168">
        <f t="shared" si="13"/>
        <v>6.4832416208104044</v>
      </c>
      <c r="AI10" s="169"/>
      <c r="AJ10" s="182">
        <f t="shared" si="14"/>
        <v>6.328125</v>
      </c>
      <c r="AL10" s="158">
        <f>SUM('Actual Time Lap Summary'!G11*60+'Actual Time Lap Summary'!H11)/3600</f>
        <v>1.031388888888889</v>
      </c>
      <c r="AM10" s="158">
        <f>SUM('Actual Time Lap Summary'!I11*60+'Actual Time Lap Summary'!J11)/3600</f>
        <v>0.5016666666666667</v>
      </c>
      <c r="AN10" s="158">
        <f>SUM('Actual Time Lap Summary'!K11*60+'Actual Time Lap Summary'!L11)/3600</f>
        <v>0.5836111111111111</v>
      </c>
      <c r="AO10" s="158">
        <f>SUM('Actual Time Lap Summary'!M11*60+'Actual Time Lap Summary'!N11)/3600</f>
        <v>0.5836111111111111</v>
      </c>
      <c r="AP10" s="158">
        <f>SUM('Actual Time Lap Summary'!O11*60+'Actual Time Lap Summary'!P11)/3600</f>
        <v>0.5083333333333333</v>
      </c>
      <c r="AQ10" s="158">
        <f>SUM('Actual Time Lap Summary'!Q11*60+'Actual Time Lap Summary'!R11)/3600</f>
        <v>0.6036111111111111</v>
      </c>
      <c r="AR10" s="158">
        <f>SUM('Actual Time Lap Summary'!S11*60+'Actual Time Lap Summary'!T11)/3600</f>
        <v>0.5591666666666666</v>
      </c>
      <c r="AS10" s="158">
        <f>SUM('Actual Time Lap Summary'!U11*60+'Actual Time Lap Summary'!V11)/3600</f>
        <v>0.8519444444444444</v>
      </c>
      <c r="AT10" s="158">
        <f>SUM('Actual Time Lap Summary'!W11*60+'Actual Time Lap Summary'!X11)/3600</f>
        <v>0.5097222222222222</v>
      </c>
      <c r="AU10" s="158">
        <f>SUM('Actual Time Lap Summary'!Y11*60+'Actual Time Lap Summary'!Z11)/3600</f>
        <v>0.5483333333333333</v>
      </c>
      <c r="AV10" s="158">
        <f>SUM('Actual Time Lap Summary'!AA11*60+'Actual Time Lap Summary'!AB11)/3600</f>
        <v>0.5947222222222223</v>
      </c>
      <c r="AW10" s="158">
        <f>SUM('Actual Time Lap Summary'!AC11*60+'Actual Time Lap Summary'!AD11)/3600</f>
        <v>0.6066666666666667</v>
      </c>
      <c r="AX10" s="158">
        <f>SUM('Actual Time Lap Summary'!AE11*60+'Actual Time Lap Summary'!AF11)/3600</f>
        <v>0.5058333333333334</v>
      </c>
      <c r="AY10" s="158">
        <f>SUM('Actual Time Lap Summary'!AG11*60+'Actual Time Lap Summary'!AH11)/3600</f>
        <v>0.5552777777777779</v>
      </c>
      <c r="AZ10" s="158">
        <f>SUM('Actual Time Lap Summary'!AI11*60+'Actual Time Lap Summary'!AJ11)/3600</f>
        <v>0.5688888888888889</v>
      </c>
    </row>
    <row r="11" spans="1:52" s="93" customFormat="1" ht="23.25" customHeight="1">
      <c r="A11" s="76">
        <f>+'Actual Time Lap Summary'!A12</f>
        <v>6</v>
      </c>
      <c r="B11" s="42">
        <v>25</v>
      </c>
      <c r="C11" s="42">
        <v>19</v>
      </c>
      <c r="D11" s="71"/>
      <c r="E11" s="42">
        <v>13</v>
      </c>
      <c r="F11" s="73">
        <v>15</v>
      </c>
      <c r="G11" s="153"/>
      <c r="H11" s="207">
        <f>SUM($S$1/AL11)</f>
        <v>4.636058230683091</v>
      </c>
      <c r="I11" s="169"/>
      <c r="J11" s="168">
        <f t="shared" si="1"/>
        <v>6.334310850439882</v>
      </c>
      <c r="K11" s="169"/>
      <c r="L11" s="175">
        <f t="shared" si="2"/>
        <v>5.874886672710789</v>
      </c>
      <c r="M11" s="169"/>
      <c r="N11" s="168">
        <f t="shared" si="3"/>
        <v>5.689201053555751</v>
      </c>
      <c r="O11" s="169"/>
      <c r="P11" s="176">
        <f t="shared" si="4"/>
        <v>6.352941176470589</v>
      </c>
      <c r="Q11" s="169"/>
      <c r="R11" s="168">
        <f t="shared" si="5"/>
        <v>5.217391304347827</v>
      </c>
      <c r="S11" s="169"/>
      <c r="T11" s="178">
        <f t="shared" si="6"/>
        <v>5.757441137272323</v>
      </c>
      <c r="U11" s="169"/>
      <c r="V11" s="202">
        <f>SUM($S$1/AS11)</f>
        <v>4.238329238329238</v>
      </c>
      <c r="W11" s="169"/>
      <c r="X11" s="179">
        <f t="shared" si="8"/>
        <v>6.1655566127497625</v>
      </c>
      <c r="Y11" s="169"/>
      <c r="Z11" s="168">
        <f t="shared" si="9"/>
        <v>5.966850828729282</v>
      </c>
      <c r="AA11" s="169"/>
      <c r="AB11" s="180">
        <f t="shared" si="10"/>
        <v>5.567010309278351</v>
      </c>
      <c r="AC11" s="169"/>
      <c r="AD11" s="168">
        <f t="shared" si="11"/>
        <v>5.928636779505947</v>
      </c>
      <c r="AE11" s="169"/>
      <c r="AF11" s="181">
        <f t="shared" si="12"/>
        <v>6.578680203045685</v>
      </c>
      <c r="AG11" s="169"/>
      <c r="AH11" s="168">
        <f t="shared" si="13"/>
        <v>5.991678224687933</v>
      </c>
      <c r="AI11" s="169"/>
      <c r="AJ11" s="182">
        <f t="shared" si="14"/>
        <v>6.215827338129496</v>
      </c>
      <c r="AL11" s="158">
        <f>SUM('Actual Time Lap Summary'!G12*60+'Actual Time Lap Summary'!H12)/3600</f>
        <v>1.2402777777777778</v>
      </c>
      <c r="AM11" s="158">
        <f>SUM('Actual Time Lap Summary'!I12*60+'Actual Time Lap Summary'!J12)/3600</f>
        <v>0.5683333333333334</v>
      </c>
      <c r="AN11" s="158">
        <f>SUM('Actual Time Lap Summary'!K12*60+'Actual Time Lap Summary'!L12)/3600</f>
        <v>0.6127777777777778</v>
      </c>
      <c r="AO11" s="158">
        <f>SUM('Actual Time Lap Summary'!M12*60+'Actual Time Lap Summary'!N12)/3600</f>
        <v>0.6327777777777778</v>
      </c>
      <c r="AP11" s="158">
        <f>SUM('Actual Time Lap Summary'!O12*60+'Actual Time Lap Summary'!P12)/3600</f>
        <v>0.5666666666666667</v>
      </c>
      <c r="AQ11" s="158">
        <f>SUM('Actual Time Lap Summary'!Q12*60+'Actual Time Lap Summary'!R12)/3600</f>
        <v>0.69</v>
      </c>
      <c r="AR11" s="158">
        <f>SUM('Actual Time Lap Summary'!S12*60+'Actual Time Lap Summary'!T12)/3600</f>
        <v>0.6252777777777778</v>
      </c>
      <c r="AS11" s="158">
        <f>SUM('Actual Time Lap Summary'!U12*60+'Actual Time Lap Summary'!V12)/3600</f>
        <v>1.3566666666666667</v>
      </c>
      <c r="AT11" s="158">
        <f>SUM('Actual Time Lap Summary'!W12*60+'Actual Time Lap Summary'!X12)/3600</f>
        <v>0.5838888888888889</v>
      </c>
      <c r="AU11" s="158">
        <f>SUM('Actual Time Lap Summary'!Y12*60+'Actual Time Lap Summary'!Z12)/3600</f>
        <v>0.6033333333333334</v>
      </c>
      <c r="AV11" s="158">
        <f>SUM('Actual Time Lap Summary'!AA12*60+'Actual Time Lap Summary'!AB12)/3600</f>
        <v>0.6466666666666666</v>
      </c>
      <c r="AW11" s="158">
        <f>SUM('Actual Time Lap Summary'!AC12*60+'Actual Time Lap Summary'!AD12)/3600</f>
        <v>0.6072222222222222</v>
      </c>
      <c r="AX11" s="158">
        <f>SUM('Actual Time Lap Summary'!AE12*60+'Actual Time Lap Summary'!AF12)/3600</f>
        <v>0.5472222222222223</v>
      </c>
      <c r="AY11" s="158">
        <f>SUM('Actual Time Lap Summary'!AG12*60+'Actual Time Lap Summary'!AH12)/3600</f>
        <v>0.6008333333333333</v>
      </c>
      <c r="AZ11" s="158">
        <f>SUM('Actual Time Lap Summary'!AI12*60+'Actual Time Lap Summary'!AJ12)/3600</f>
        <v>0.5791666666666667</v>
      </c>
    </row>
    <row r="12" spans="1:52" s="93" customFormat="1" ht="23.25" customHeight="1">
      <c r="A12" s="76">
        <f>+'Actual Time Lap Summary'!A13</f>
        <v>7</v>
      </c>
      <c r="B12" s="42">
        <v>22</v>
      </c>
      <c r="C12" s="42">
        <v>0.470588235294116</v>
      </c>
      <c r="D12" s="71"/>
      <c r="E12" s="42">
        <v>13</v>
      </c>
      <c r="F12" s="73">
        <v>22</v>
      </c>
      <c r="G12" s="153"/>
      <c r="H12" s="174">
        <f t="shared" si="0"/>
        <v>4.387271496276235</v>
      </c>
      <c r="I12" s="169"/>
      <c r="J12" s="168">
        <f t="shared" si="1"/>
        <v>6.568677141409022</v>
      </c>
      <c r="K12" s="169"/>
      <c r="L12" s="175">
        <f t="shared" si="2"/>
        <v>6.532258064516128</v>
      </c>
      <c r="M12" s="169"/>
      <c r="N12" s="168">
        <f t="shared" si="3"/>
        <v>7.012987012987013</v>
      </c>
      <c r="O12" s="169"/>
      <c r="P12" s="176">
        <f t="shared" si="4"/>
        <v>6.781789638932496</v>
      </c>
      <c r="Q12" s="169"/>
      <c r="R12" s="168">
        <f t="shared" si="5"/>
        <v>1.8414322250639386</v>
      </c>
      <c r="S12" s="169"/>
      <c r="T12" s="178">
        <f t="shared" si="6"/>
        <v>6.239768897448243</v>
      </c>
      <c r="U12" s="169"/>
      <c r="V12" s="168">
        <f t="shared" si="7"/>
        <v>4.001234949058351</v>
      </c>
      <c r="W12" s="169"/>
      <c r="X12" s="179">
        <f t="shared" si="8"/>
        <v>6.242774566473988</v>
      </c>
      <c r="Y12" s="169"/>
      <c r="Z12" s="168">
        <f t="shared" si="9"/>
        <v>5.2131938857602576</v>
      </c>
      <c r="AA12" s="169"/>
      <c r="AB12" s="180">
        <f t="shared" si="10"/>
        <v>5.424863959815823</v>
      </c>
      <c r="AC12" s="169"/>
      <c r="AD12" s="168">
        <f t="shared" si="11"/>
        <v>6.528967254408061</v>
      </c>
      <c r="AE12" s="169"/>
      <c r="AF12" s="181">
        <f t="shared" si="12"/>
        <v>6.7570385818561</v>
      </c>
      <c r="AG12" s="169"/>
      <c r="AH12" s="168">
        <f t="shared" si="13"/>
        <v>5.694200351493849</v>
      </c>
      <c r="AI12" s="169"/>
      <c r="AJ12" s="182">
        <f t="shared" si="14"/>
        <v>5.368682684341342</v>
      </c>
      <c r="AL12" s="158">
        <f>SUM('Actual Time Lap Summary'!G13*60+'Actual Time Lap Summary'!H13)/3600</f>
        <v>0.8205555555555556</v>
      </c>
      <c r="AM12" s="158">
        <f>SUM('Actual Time Lap Summary'!I13*60+'Actual Time Lap Summary'!J13)/3600</f>
        <v>0.5480555555555555</v>
      </c>
      <c r="AN12" s="158">
        <f>SUM('Actual Time Lap Summary'!K13*60+'Actual Time Lap Summary'!L13)/3600</f>
        <v>0.5511111111111112</v>
      </c>
      <c r="AO12" s="158">
        <f>SUM('Actual Time Lap Summary'!M13*60+'Actual Time Lap Summary'!N13)/3600</f>
        <v>0.5133333333333333</v>
      </c>
      <c r="AP12" s="158">
        <f>SUM('Actual Time Lap Summary'!O13*60+'Actual Time Lap Summary'!P13)/3600</f>
        <v>0.5308333333333334</v>
      </c>
      <c r="AQ12" s="158">
        <f>SUM('Actual Time Lap Summary'!Q13*60+'Actual Time Lap Summary'!R13)/3600</f>
        <v>1.955</v>
      </c>
      <c r="AR12" s="158">
        <f>SUM('Actual Time Lap Summary'!S13*60+'Actual Time Lap Summary'!T13)/3600</f>
        <v>0.5769444444444445</v>
      </c>
      <c r="AS12" s="158">
        <f>SUM('Actual Time Lap Summary'!U13*60+'Actual Time Lap Summary'!V13)/3600</f>
        <v>0.8997222222222222</v>
      </c>
      <c r="AT12" s="158">
        <f>SUM('Actual Time Lap Summary'!W13*60+'Actual Time Lap Summary'!X13)/3600</f>
        <v>0.5766666666666667</v>
      </c>
      <c r="AU12" s="158">
        <f>SUM('Actual Time Lap Summary'!Y13*60+'Actual Time Lap Summary'!Z13)/3600</f>
        <v>0.6905555555555556</v>
      </c>
      <c r="AV12" s="158">
        <f>SUM('Actual Time Lap Summary'!AA13*60+'Actual Time Lap Summary'!AB13)/3600</f>
        <v>0.6636111111111112</v>
      </c>
      <c r="AW12" s="158">
        <f>SUM('Actual Time Lap Summary'!AC13*60+'Actual Time Lap Summary'!AD13)/3600</f>
        <v>0.5513888888888889</v>
      </c>
      <c r="AX12" s="158">
        <f>SUM('Actual Time Lap Summary'!AE13*60+'Actual Time Lap Summary'!AF13)/3600</f>
        <v>0.5327777777777778</v>
      </c>
      <c r="AY12" s="158">
        <f>SUM('Actual Time Lap Summary'!AG13*60+'Actual Time Lap Summary'!AH13)/3600</f>
        <v>0.6322222222222222</v>
      </c>
      <c r="AZ12" s="158">
        <f>SUM('Actual Time Lap Summary'!AI13*60+'Actual Time Lap Summary'!AJ13)/3600</f>
        <v>0.6705555555555556</v>
      </c>
    </row>
    <row r="13" spans="1:52" s="93" customFormat="1" ht="23.25" customHeight="1">
      <c r="A13" s="76">
        <f>+'Actual Time Lap Summary'!A14</f>
        <v>8</v>
      </c>
      <c r="B13" s="42">
        <v>0</v>
      </c>
      <c r="C13" s="42">
        <v>0</v>
      </c>
      <c r="D13" s="72"/>
      <c r="E13" s="42">
        <v>0</v>
      </c>
      <c r="F13" s="73">
        <v>0</v>
      </c>
      <c r="G13" s="153"/>
      <c r="H13" s="170" t="e">
        <f t="shared" si="0"/>
        <v>#DIV/0!</v>
      </c>
      <c r="I13" s="169"/>
      <c r="J13" s="202">
        <f>SUM($S$1/AM13)</f>
        <v>10.242454230578922</v>
      </c>
      <c r="K13" s="203"/>
      <c r="L13" s="204">
        <f>SUM($S$1/AN13)</f>
        <v>8.996088657105606</v>
      </c>
      <c r="M13" s="203"/>
      <c r="N13" s="202">
        <f>SUM($S$1/AO13)</f>
        <v>8.323281061519904</v>
      </c>
      <c r="O13" s="203"/>
      <c r="P13" s="205">
        <f>SUM($S$1/AP13)</f>
        <v>10.237388724035606</v>
      </c>
      <c r="Q13" s="203"/>
      <c r="R13" s="202">
        <f>SUM($S$1/AQ13)</f>
        <v>7.2733661278988055</v>
      </c>
      <c r="S13" s="203"/>
      <c r="T13" s="206">
        <f>SUM($S$1/AR13)</f>
        <v>8.172127911567312</v>
      </c>
      <c r="U13" s="169"/>
      <c r="V13" s="170" t="e">
        <f t="shared" si="7"/>
        <v>#DIV/0!</v>
      </c>
      <c r="W13" s="169"/>
      <c r="X13" s="208">
        <f>SUM($S$1/AT13)</f>
        <v>8.092259577795152</v>
      </c>
      <c r="Y13" s="203"/>
      <c r="Z13" s="202">
        <f>SUM($S$1/AU13)</f>
        <v>5.850763143018654</v>
      </c>
      <c r="AA13" s="203"/>
      <c r="AB13" s="209">
        <f>SUM($S$1/AV13)</f>
        <v>3.9945966808182165</v>
      </c>
      <c r="AC13" s="203"/>
      <c r="AD13" s="202">
        <f>SUM($S$1/AW13)</f>
        <v>8.903225806451612</v>
      </c>
      <c r="AE13" s="203"/>
      <c r="AF13" s="210">
        <f>SUM($S$1/AX13)</f>
        <v>9.574468085106384</v>
      </c>
      <c r="AG13" s="203"/>
      <c r="AH13" s="202">
        <f>SUM($S$1/AY13)</f>
        <v>8.543128353281057</v>
      </c>
      <c r="AI13" s="203"/>
      <c r="AJ13" s="211">
        <f>SUM($S$1/AZ13)</f>
        <v>7.435344827586207</v>
      </c>
      <c r="AL13" s="158">
        <f>SUM('Actual Time Lap Summary'!G14*60+'Actual Time Lap Summary'!H14)/3600</f>
        <v>0</v>
      </c>
      <c r="AM13" s="158">
        <f>SUM('Actual Time Lap Summary'!I14*60+'Actual Time Lap Summary'!J14)/3600</f>
        <v>0.5613888888888888</v>
      </c>
      <c r="AN13" s="158">
        <f>SUM('Actual Time Lap Summary'!K14*60+'Actual Time Lap Summary'!L14)/3600</f>
        <v>0.6391666666666667</v>
      </c>
      <c r="AO13" s="158">
        <f>SUM('Actual Time Lap Summary'!M14*60+'Actual Time Lap Summary'!N14)/3600</f>
        <v>0.6908333333333333</v>
      </c>
      <c r="AP13" s="158">
        <f>SUM('Actual Time Lap Summary'!O14*60+'Actual Time Lap Summary'!P14)/3600</f>
        <v>0.5616666666666668</v>
      </c>
      <c r="AQ13" s="158">
        <f>SUM('Actual Time Lap Summary'!Q14*60+'Actual Time Lap Summary'!R14)/3600</f>
        <v>0.7905555555555556</v>
      </c>
      <c r="AR13" s="158">
        <f>SUM('Actual Time Lap Summary'!S14*60+'Actual Time Lap Summary'!T14)/3600</f>
        <v>0.7036111111111111</v>
      </c>
      <c r="AS13" s="158">
        <f>SUM('Actual Time Lap Summary'!U14*60+'Actual Time Lap Summary'!V14)/3600</f>
        <v>0</v>
      </c>
      <c r="AT13" s="158">
        <f>SUM('Actual Time Lap Summary'!W14*60+'Actual Time Lap Summary'!X14)/3600</f>
        <v>0.7105555555555556</v>
      </c>
      <c r="AU13" s="158">
        <f>SUM('Actual Time Lap Summary'!Y14*60+'Actual Time Lap Summary'!Z14)/3600</f>
        <v>0.9827777777777778</v>
      </c>
      <c r="AV13" s="158">
        <f>SUM('Actual Time Lap Summary'!AA14*60+'Actual Time Lap Summary'!AB14)/3600</f>
        <v>1.4394444444444445</v>
      </c>
      <c r="AW13" s="158">
        <f>SUM('Actual Time Lap Summary'!AC14*60+'Actual Time Lap Summary'!AD14)/3600</f>
        <v>0.6458333333333334</v>
      </c>
      <c r="AX13" s="158">
        <f>SUM('Actual Time Lap Summary'!AE14*60+'Actual Time Lap Summary'!AF14)/3600</f>
        <v>0.6005555555555555</v>
      </c>
      <c r="AY13" s="158">
        <f>SUM('Actual Time Lap Summary'!AG14*60+'Actual Time Lap Summary'!AH14)/3600</f>
        <v>0.6730555555555555</v>
      </c>
      <c r="AZ13" s="158">
        <f>SUM('Actual Time Lap Summary'!AI14*60+'Actual Time Lap Summary'!AJ14)/3600</f>
        <v>0.7733333333333333</v>
      </c>
    </row>
    <row r="14" spans="1:52" s="93" customFormat="1" ht="23.25" customHeight="1">
      <c r="A14" s="76">
        <f>+'Actual Time Lap Summary'!A15</f>
        <v>9</v>
      </c>
      <c r="B14" s="42">
        <v>31</v>
      </c>
      <c r="C14" s="42">
        <v>28.033485312803847</v>
      </c>
      <c r="D14" s="71"/>
      <c r="E14" s="42">
        <v>15</v>
      </c>
      <c r="F14" s="73">
        <v>41.55019059720452</v>
      </c>
      <c r="G14" s="153"/>
      <c r="H14" s="170" t="e">
        <f t="shared" si="0"/>
        <v>#DIV/0!</v>
      </c>
      <c r="I14" s="169"/>
      <c r="J14" s="168">
        <f t="shared" si="1"/>
        <v>6.622381195707716</v>
      </c>
      <c r="K14" s="169"/>
      <c r="L14" s="175">
        <f t="shared" si="2"/>
        <v>6.233766233766234</v>
      </c>
      <c r="M14" s="169"/>
      <c r="N14" s="168">
        <f t="shared" si="3"/>
        <v>3.11463590483057</v>
      </c>
      <c r="O14" s="169"/>
      <c r="P14" s="176">
        <f t="shared" si="4"/>
        <v>6.6461538461538465</v>
      </c>
      <c r="Q14" s="169"/>
      <c r="R14" s="170" t="e">
        <f t="shared" si="5"/>
        <v>#DIV/0!</v>
      </c>
      <c r="S14" s="169"/>
      <c r="T14" s="178">
        <f t="shared" si="6"/>
        <v>5.454545454545454</v>
      </c>
      <c r="U14" s="169"/>
      <c r="V14" s="170" t="e">
        <f t="shared" si="7"/>
        <v>#DIV/0!</v>
      </c>
      <c r="W14" s="169"/>
      <c r="X14" s="179">
        <f t="shared" si="8"/>
        <v>6.732467532467531</v>
      </c>
      <c r="Y14" s="169"/>
      <c r="Z14" s="168">
        <f t="shared" si="9"/>
        <v>4.924012158054711</v>
      </c>
      <c r="AA14" s="169"/>
      <c r="AB14" s="180">
        <f t="shared" si="10"/>
        <v>6.309639727361246</v>
      </c>
      <c r="AC14" s="169"/>
      <c r="AD14" s="168">
        <f t="shared" si="11"/>
        <v>5.7754010695187175</v>
      </c>
      <c r="AE14" s="169"/>
      <c r="AF14" s="181">
        <f t="shared" si="12"/>
        <v>6.492985971943888</v>
      </c>
      <c r="AG14" s="169"/>
      <c r="AH14" s="168">
        <f t="shared" si="13"/>
        <v>6.081651806663538</v>
      </c>
      <c r="AI14" s="169"/>
      <c r="AJ14" s="182">
        <f t="shared" si="14"/>
        <v>5.625</v>
      </c>
      <c r="AL14" s="158">
        <f>SUM('Actual Time Lap Summary'!G15*60+'Actual Time Lap Summary'!H15)/3600</f>
        <v>0</v>
      </c>
      <c r="AM14" s="158">
        <f>SUM('Actual Time Lap Summary'!I15*60+'Actual Time Lap Summary'!J15)/3600</f>
        <v>0.5436111111111112</v>
      </c>
      <c r="AN14" s="158">
        <f>SUM('Actual Time Lap Summary'!K15*60+'Actual Time Lap Summary'!L15)/3600</f>
        <v>0.5775</v>
      </c>
      <c r="AO14" s="158">
        <f>SUM('Actual Time Lap Summary'!M15*60+'Actual Time Lap Summary'!N15)/3600</f>
        <v>1.1558333333333333</v>
      </c>
      <c r="AP14" s="158">
        <f>SUM('Actual Time Lap Summary'!O15*60+'Actual Time Lap Summary'!P15)/3600</f>
        <v>0.5416666666666666</v>
      </c>
      <c r="AQ14" s="158">
        <f>SUM('Actual Time Lap Summary'!Q15*60+'Actual Time Lap Summary'!R15)/3600</f>
        <v>0</v>
      </c>
      <c r="AR14" s="158">
        <f>SUM('Actual Time Lap Summary'!S15*60+'Actual Time Lap Summary'!T15)/3600</f>
        <v>0.66</v>
      </c>
      <c r="AS14" s="158">
        <f>SUM('Actual Time Lap Summary'!U15*60+'Actual Time Lap Summary'!V15)/3600</f>
        <v>0</v>
      </c>
      <c r="AT14" s="158">
        <f>SUM('Actual Time Lap Summary'!W15*60+'Actual Time Lap Summary'!X15)/3600</f>
        <v>0.5347222222222223</v>
      </c>
      <c r="AU14" s="158">
        <f>SUM('Actual Time Lap Summary'!Y15*60+'Actual Time Lap Summary'!Z15)/3600</f>
        <v>0.7311111111111112</v>
      </c>
      <c r="AV14" s="158">
        <f>SUM('Actual Time Lap Summary'!AA15*60+'Actual Time Lap Summary'!AB15)/3600</f>
        <v>0.5705555555555556</v>
      </c>
      <c r="AW14" s="158">
        <f>SUM('Actual Time Lap Summary'!AC15*60+'Actual Time Lap Summary'!AD15)/3600</f>
        <v>0.6233333333333333</v>
      </c>
      <c r="AX14" s="158">
        <f>SUM('Actual Time Lap Summary'!AE15*60+'Actual Time Lap Summary'!AF15)/3600</f>
        <v>0.5544444444444444</v>
      </c>
      <c r="AY14" s="158">
        <f>SUM('Actual Time Lap Summary'!AG15*60+'Actual Time Lap Summary'!AH15)/3600</f>
        <v>0.5919444444444445</v>
      </c>
      <c r="AZ14" s="158">
        <f>SUM('Actual Time Lap Summary'!AI15*60+'Actual Time Lap Summary'!AJ15)/3600</f>
        <v>0.64</v>
      </c>
    </row>
    <row r="15" spans="1:52" s="93" customFormat="1" ht="23.25" customHeight="1">
      <c r="A15" s="76">
        <f>+'Actual Time Lap Summary'!A16</f>
        <v>10</v>
      </c>
      <c r="B15" s="42">
        <v>47</v>
      </c>
      <c r="C15" s="42">
        <v>27.222222222222143</v>
      </c>
      <c r="D15" s="71"/>
      <c r="E15" s="42">
        <v>12</v>
      </c>
      <c r="F15" s="73">
        <v>48</v>
      </c>
      <c r="G15" s="153"/>
      <c r="H15" s="170" t="e">
        <f t="shared" si="0"/>
        <v>#DIV/0!</v>
      </c>
      <c r="I15" s="169"/>
      <c r="J15" s="168">
        <f t="shared" si="1"/>
        <v>6.739469578783153</v>
      </c>
      <c r="K15" s="169"/>
      <c r="L15" s="175">
        <f t="shared" si="2"/>
        <v>6.3157894736842115</v>
      </c>
      <c r="M15" s="169"/>
      <c r="N15" s="168">
        <f t="shared" si="3"/>
        <v>6.334310850439882</v>
      </c>
      <c r="O15" s="169"/>
      <c r="P15" s="176">
        <f t="shared" si="4"/>
        <v>7.085839256424276</v>
      </c>
      <c r="Q15" s="169"/>
      <c r="R15" s="170" t="e">
        <f t="shared" si="5"/>
        <v>#DIV/0!</v>
      </c>
      <c r="S15" s="169"/>
      <c r="T15" s="178">
        <f t="shared" si="6"/>
        <v>5.355371900826446</v>
      </c>
      <c r="U15" s="169"/>
      <c r="V15" s="170" t="e">
        <f t="shared" si="7"/>
        <v>#DIV/0!</v>
      </c>
      <c r="W15" s="169"/>
      <c r="X15" s="179">
        <f t="shared" si="8"/>
        <v>7.00162074554295</v>
      </c>
      <c r="Y15" s="169"/>
      <c r="Z15" s="170" t="e">
        <f t="shared" si="9"/>
        <v>#DIV/0!</v>
      </c>
      <c r="AA15" s="169"/>
      <c r="AB15" s="170" t="e">
        <f t="shared" si="10"/>
        <v>#DIV/0!</v>
      </c>
      <c r="AC15" s="169"/>
      <c r="AD15" s="168">
        <f t="shared" si="11"/>
        <v>5.3071253071253075</v>
      </c>
      <c r="AE15" s="169"/>
      <c r="AF15" s="181">
        <f t="shared" si="12"/>
        <v>7.136563876651982</v>
      </c>
      <c r="AG15" s="169"/>
      <c r="AH15" s="168">
        <f t="shared" si="13"/>
        <v>5.112426035502958</v>
      </c>
      <c r="AI15" s="169"/>
      <c r="AJ15" s="182">
        <f t="shared" si="14"/>
        <v>5.909712722298222</v>
      </c>
      <c r="AL15" s="158">
        <f>SUM('Actual Time Lap Summary'!G16*60+'Actual Time Lap Summary'!H16)/3600</f>
        <v>0</v>
      </c>
      <c r="AM15" s="158">
        <f>SUM('Actual Time Lap Summary'!I16*60+'Actual Time Lap Summary'!J16)/3600</f>
        <v>0.5341666666666666</v>
      </c>
      <c r="AN15" s="158">
        <f>SUM('Actual Time Lap Summary'!K16*60+'Actual Time Lap Summary'!L16)/3600</f>
        <v>0.57</v>
      </c>
      <c r="AO15" s="158">
        <f>SUM('Actual Time Lap Summary'!M16*60+'Actual Time Lap Summary'!N16)/3600</f>
        <v>0.5683333333333334</v>
      </c>
      <c r="AP15" s="158">
        <f>SUM('Actual Time Lap Summary'!O16*60+'Actual Time Lap Summary'!P16)/3600</f>
        <v>0.5080555555555556</v>
      </c>
      <c r="AQ15" s="158">
        <f>SUM('Actual Time Lap Summary'!Q16*60+'Actual Time Lap Summary'!R16)/3600</f>
        <v>0</v>
      </c>
      <c r="AR15" s="158">
        <f>SUM('Actual Time Lap Summary'!S16*60+'Actual Time Lap Summary'!T16)/3600</f>
        <v>0.6722222222222223</v>
      </c>
      <c r="AS15" s="158">
        <f>SUM('Actual Time Lap Summary'!U16*60+'Actual Time Lap Summary'!V16)/3600</f>
        <v>0</v>
      </c>
      <c r="AT15" s="158">
        <f>SUM('Actual Time Lap Summary'!W16*60+'Actual Time Lap Summary'!X16)/3600</f>
        <v>0.5141666666666667</v>
      </c>
      <c r="AU15" s="158">
        <f>SUM('Actual Time Lap Summary'!Y16*60+'Actual Time Lap Summary'!Z16)/3600</f>
        <v>0</v>
      </c>
      <c r="AV15" s="158">
        <f>SUM('Actual Time Lap Summary'!AA16*60+'Actual Time Lap Summary'!AB16)/3600</f>
        <v>0</v>
      </c>
      <c r="AW15" s="158">
        <f>SUM('Actual Time Lap Summary'!AC16*60+'Actual Time Lap Summary'!AD16)/3600</f>
        <v>0.6783333333333333</v>
      </c>
      <c r="AX15" s="158">
        <f>SUM('Actual Time Lap Summary'!AE16*60+'Actual Time Lap Summary'!AF16)/3600</f>
        <v>0.5044444444444445</v>
      </c>
      <c r="AY15" s="158">
        <f>SUM('Actual Time Lap Summary'!AG16*60+'Actual Time Lap Summary'!AH16)/3600</f>
        <v>0.7041666666666667</v>
      </c>
      <c r="AZ15" s="158">
        <f>SUM('Actual Time Lap Summary'!AI16*60+'Actual Time Lap Summary'!AJ16)/3600</f>
        <v>0.6091666666666666</v>
      </c>
    </row>
    <row r="16" spans="1:52" s="93" customFormat="1" ht="23.25" customHeight="1">
      <c r="A16" s="76">
        <f>+'Actual Time Lap Summary'!A17</f>
        <v>11</v>
      </c>
      <c r="B16" s="42">
        <v>23</v>
      </c>
      <c r="C16" s="42">
        <v>11.529411764705841</v>
      </c>
      <c r="D16" s="71"/>
      <c r="E16" s="42">
        <v>12</v>
      </c>
      <c r="F16" s="73">
        <v>21</v>
      </c>
      <c r="G16" s="153"/>
      <c r="H16" s="170" t="e">
        <f t="shared" si="0"/>
        <v>#DIV/0!</v>
      </c>
      <c r="I16" s="169"/>
      <c r="J16" s="168">
        <f t="shared" si="1"/>
        <v>6.7676240208877285</v>
      </c>
      <c r="K16" s="169"/>
      <c r="L16" s="175">
        <f t="shared" si="2"/>
        <v>6.803149606299213</v>
      </c>
      <c r="M16" s="169"/>
      <c r="N16" s="170" t="e">
        <f t="shared" si="3"/>
        <v>#DIV/0!</v>
      </c>
      <c r="O16" s="169"/>
      <c r="P16" s="176">
        <f t="shared" si="4"/>
        <v>6.8462757527733755</v>
      </c>
      <c r="Q16" s="169"/>
      <c r="R16" s="170" t="e">
        <f t="shared" si="5"/>
        <v>#DIV/0!</v>
      </c>
      <c r="S16" s="169"/>
      <c r="T16" s="170" t="e">
        <f t="shared" si="6"/>
        <v>#DIV/0!</v>
      </c>
      <c r="U16" s="169"/>
      <c r="V16" s="170" t="e">
        <f t="shared" si="7"/>
        <v>#DIV/0!</v>
      </c>
      <c r="W16" s="169"/>
      <c r="X16" s="179">
        <f t="shared" si="8"/>
        <v>5.4660480809784895</v>
      </c>
      <c r="Y16" s="169"/>
      <c r="Z16" s="170" t="e">
        <f t="shared" si="9"/>
        <v>#DIV/0!</v>
      </c>
      <c r="AA16" s="169"/>
      <c r="AB16" s="170" t="e">
        <f t="shared" si="10"/>
        <v>#DIV/0!</v>
      </c>
      <c r="AC16" s="169"/>
      <c r="AD16" s="168">
        <f t="shared" si="11"/>
        <v>5.961361545538178</v>
      </c>
      <c r="AE16" s="169"/>
      <c r="AF16" s="181">
        <f t="shared" si="12"/>
        <v>7.144432194046306</v>
      </c>
      <c r="AG16" s="169"/>
      <c r="AH16" s="170" t="e">
        <f t="shared" si="13"/>
        <v>#DIV/0!</v>
      </c>
      <c r="AI16" s="173"/>
      <c r="AJ16" s="170" t="e">
        <f t="shared" si="14"/>
        <v>#DIV/0!</v>
      </c>
      <c r="AL16" s="158">
        <f>SUM('Actual Time Lap Summary'!G17*60+'Actual Time Lap Summary'!H17)/3600</f>
        <v>0</v>
      </c>
      <c r="AM16" s="158">
        <f>SUM('Actual Time Lap Summary'!I17*60+'Actual Time Lap Summary'!J17)/3600</f>
        <v>0.5319444444444444</v>
      </c>
      <c r="AN16" s="158">
        <f>SUM('Actual Time Lap Summary'!K17*60+'Actual Time Lap Summary'!L17)/3600</f>
        <v>0.5291666666666667</v>
      </c>
      <c r="AO16" s="158">
        <f>SUM('Actual Time Lap Summary'!M17*60+'Actual Time Lap Summary'!N17)/3600</f>
        <v>0</v>
      </c>
      <c r="AP16" s="158">
        <f>SUM('Actual Time Lap Summary'!O17*60+'Actual Time Lap Summary'!P17)/3600</f>
        <v>0.5258333333333334</v>
      </c>
      <c r="AQ16" s="158">
        <f>SUM('Actual Time Lap Summary'!Q17*60+'Actual Time Lap Summary'!R17)/3600</f>
        <v>0</v>
      </c>
      <c r="AR16" s="158">
        <f>SUM('Actual Time Lap Summary'!S17*60+'Actual Time Lap Summary'!T17)/3600</f>
        <v>0</v>
      </c>
      <c r="AS16" s="158">
        <f>SUM('Actual Time Lap Summary'!U17*60+'Actual Time Lap Summary'!V17)/3600</f>
        <v>0</v>
      </c>
      <c r="AT16" s="158">
        <f>SUM('Actual Time Lap Summary'!W17*60+'Actual Time Lap Summary'!X17)/3600</f>
        <v>0.6586111111111111</v>
      </c>
      <c r="AU16" s="158">
        <f>SUM('Actual Time Lap Summary'!Y17*60+'Actual Time Lap Summary'!Z17)/3600</f>
        <v>0</v>
      </c>
      <c r="AV16" s="158">
        <f>SUM('Actual Time Lap Summary'!AA17*60+'Actual Time Lap Summary'!AB17)/3600</f>
        <v>0</v>
      </c>
      <c r="AW16" s="158">
        <f>SUM('Actual Time Lap Summary'!AC17*60+'Actual Time Lap Summary'!AD17)/3600</f>
        <v>0.6038888888888889</v>
      </c>
      <c r="AX16" s="158">
        <f>SUM('Actual Time Lap Summary'!AE17*60+'Actual Time Lap Summary'!AF17)/3600</f>
        <v>0.5038888888888889</v>
      </c>
      <c r="AY16" s="158">
        <f>SUM('Actual Time Lap Summary'!AG17*60+'Actual Time Lap Summary'!AH17)/3600</f>
        <v>0</v>
      </c>
      <c r="AZ16" s="158">
        <f>SUM('Actual Time Lap Summary'!AI17*60+'Actual Time Lap Summary'!AJ17)/3600</f>
        <v>0</v>
      </c>
    </row>
    <row r="17" spans="1:52" s="93" customFormat="1" ht="23.25" customHeight="1">
      <c r="A17" s="76">
        <f>+'Actual Time Lap Summary'!A18</f>
        <v>12</v>
      </c>
      <c r="B17" s="42">
        <v>28</v>
      </c>
      <c r="C17" s="42">
        <v>14.266666666666552</v>
      </c>
      <c r="D17" s="71"/>
      <c r="E17" s="42">
        <v>12</v>
      </c>
      <c r="F17" s="73">
        <v>12</v>
      </c>
      <c r="G17" s="153"/>
      <c r="H17" s="171" t="e">
        <f t="shared" si="0"/>
        <v>#DIV/0!</v>
      </c>
      <c r="I17" s="153"/>
      <c r="J17" s="154">
        <f t="shared" si="1"/>
        <v>5.9861431870669755</v>
      </c>
      <c r="K17" s="153"/>
      <c r="L17" s="171" t="e">
        <f t="shared" si="2"/>
        <v>#DIV/0!</v>
      </c>
      <c r="M17" s="172"/>
      <c r="N17" s="171" t="e">
        <f t="shared" si="3"/>
        <v>#DIV/0!</v>
      </c>
      <c r="O17" s="153"/>
      <c r="P17" s="177">
        <f t="shared" si="4"/>
        <v>6.545454545454545</v>
      </c>
      <c r="Q17" s="153"/>
      <c r="R17" s="171" t="e">
        <f t="shared" si="5"/>
        <v>#DIV/0!</v>
      </c>
      <c r="S17" s="153"/>
      <c r="T17" s="171" t="e">
        <f t="shared" si="6"/>
        <v>#DIV/0!</v>
      </c>
      <c r="U17" s="153"/>
      <c r="V17" s="171" t="e">
        <f t="shared" si="7"/>
        <v>#DIV/0!</v>
      </c>
      <c r="W17" s="153"/>
      <c r="X17" s="171" t="e">
        <f t="shared" si="8"/>
        <v>#DIV/0!</v>
      </c>
      <c r="Y17" s="153"/>
      <c r="Z17" s="171" t="e">
        <f t="shared" si="9"/>
        <v>#DIV/0!</v>
      </c>
      <c r="AA17" s="153"/>
      <c r="AB17" s="171" t="e">
        <f t="shared" si="10"/>
        <v>#DIV/0!</v>
      </c>
      <c r="AC17" s="153"/>
      <c r="AD17" s="171" t="e">
        <f t="shared" si="11"/>
        <v>#DIV/0!</v>
      </c>
      <c r="AE17" s="153"/>
      <c r="AF17" s="181">
        <f t="shared" si="12"/>
        <v>6.666666666666666</v>
      </c>
      <c r="AG17" s="153"/>
      <c r="AH17" s="171" t="e">
        <f t="shared" si="13"/>
        <v>#DIV/0!</v>
      </c>
      <c r="AI17" s="172"/>
      <c r="AJ17" s="171" t="e">
        <f t="shared" si="14"/>
        <v>#DIV/0!</v>
      </c>
      <c r="AL17" s="158">
        <f>SUM('Actual Time Lap Summary'!G18*60+'Actual Time Lap Summary'!H18)/3600</f>
        <v>0</v>
      </c>
      <c r="AM17" s="158">
        <f>SUM('Actual Time Lap Summary'!I18*60+'Actual Time Lap Summary'!J18)/3600</f>
        <v>0.6013888888888889</v>
      </c>
      <c r="AN17" s="158">
        <f>SUM('Actual Time Lap Summary'!K18*60+'Actual Time Lap Summary'!L18)/3600</f>
        <v>0</v>
      </c>
      <c r="AO17" s="158">
        <f>SUM('Actual Time Lap Summary'!M18*60+'Actual Time Lap Summary'!N18)/3600</f>
        <v>0</v>
      </c>
      <c r="AP17" s="158">
        <f>SUM('Actual Time Lap Summary'!O18*60+'Actual Time Lap Summary'!P18)/3600</f>
        <v>0.55</v>
      </c>
      <c r="AQ17" s="158">
        <f>SUM('Actual Time Lap Summary'!Q18*60+'Actual Time Lap Summary'!R18)/3600</f>
        <v>0</v>
      </c>
      <c r="AR17" s="158">
        <f>SUM('Actual Time Lap Summary'!S18*60+'Actual Time Lap Summary'!T18)/3600</f>
        <v>0</v>
      </c>
      <c r="AS17" s="158">
        <f>SUM('Actual Time Lap Summary'!U18*60+'Actual Time Lap Summary'!V18)/3600</f>
        <v>0</v>
      </c>
      <c r="AT17" s="158">
        <f>SUM('Actual Time Lap Summary'!W18*60+'Actual Time Lap Summary'!X18)/3600</f>
        <v>0</v>
      </c>
      <c r="AU17" s="158">
        <f>SUM('Actual Time Lap Summary'!Y18*60+'Actual Time Lap Summary'!Z18)/3600</f>
        <v>0</v>
      </c>
      <c r="AV17" s="158">
        <f>SUM('Actual Time Lap Summary'!AA18*60+'Actual Time Lap Summary'!AB18)/3600</f>
        <v>0</v>
      </c>
      <c r="AW17" s="158">
        <f>SUM('Actual Time Lap Summary'!AC18*60+'Actual Time Lap Summary'!AD18)/3600</f>
        <v>0</v>
      </c>
      <c r="AX17" s="158">
        <f>SUM('Actual Time Lap Summary'!AE18*60+'Actual Time Lap Summary'!AF18)/3600</f>
        <v>0.54</v>
      </c>
      <c r="AY17" s="158">
        <f>SUM('Actual Time Lap Summary'!AG18*60+'Actual Time Lap Summary'!AH18)/3600</f>
        <v>0</v>
      </c>
      <c r="AZ17" s="158">
        <f>SUM('Actual Time Lap Summary'!AI18*60+'Actual Time Lap Summary'!AJ18)/3600</f>
        <v>0</v>
      </c>
    </row>
    <row r="18" spans="1:52" s="93" customFormat="1" ht="23.25" customHeight="1">
      <c r="A18" s="76">
        <f>+'Actual Time Lap Summary'!A19</f>
        <v>13</v>
      </c>
      <c r="B18" s="71"/>
      <c r="C18" s="71"/>
      <c r="D18" s="71"/>
      <c r="E18" s="71"/>
      <c r="F18" s="94"/>
      <c r="G18" s="153"/>
      <c r="H18" s="171" t="e">
        <f t="shared" si="0"/>
        <v>#DIV/0!</v>
      </c>
      <c r="I18" s="172"/>
      <c r="J18" s="171" t="e">
        <f t="shared" si="1"/>
        <v>#DIV/0!</v>
      </c>
      <c r="K18" s="172"/>
      <c r="L18" s="171" t="e">
        <f t="shared" si="2"/>
        <v>#DIV/0!</v>
      </c>
      <c r="M18" s="172"/>
      <c r="N18" s="171" t="e">
        <f t="shared" si="3"/>
        <v>#DIV/0!</v>
      </c>
      <c r="O18" s="172"/>
      <c r="P18" s="171" t="e">
        <f t="shared" si="4"/>
        <v>#DIV/0!</v>
      </c>
      <c r="Q18" s="153"/>
      <c r="R18" s="171" t="e">
        <f t="shared" si="5"/>
        <v>#DIV/0!</v>
      </c>
      <c r="S18" s="153"/>
      <c r="T18" s="171" t="e">
        <f t="shared" si="6"/>
        <v>#DIV/0!</v>
      </c>
      <c r="U18" s="153"/>
      <c r="V18" s="171" t="e">
        <f t="shared" si="7"/>
        <v>#DIV/0!</v>
      </c>
      <c r="W18" s="153"/>
      <c r="X18" s="171" t="e">
        <f t="shared" si="8"/>
        <v>#DIV/0!</v>
      </c>
      <c r="Y18" s="153"/>
      <c r="Z18" s="171" t="e">
        <f t="shared" si="9"/>
        <v>#DIV/0!</v>
      </c>
      <c r="AA18" s="153"/>
      <c r="AB18" s="171" t="e">
        <f t="shared" si="10"/>
        <v>#DIV/0!</v>
      </c>
      <c r="AC18" s="153"/>
      <c r="AD18" s="171" t="e">
        <f t="shared" si="11"/>
        <v>#DIV/0!</v>
      </c>
      <c r="AE18" s="153"/>
      <c r="AF18" s="171" t="e">
        <f t="shared" si="12"/>
        <v>#DIV/0!</v>
      </c>
      <c r="AG18" s="172"/>
      <c r="AH18" s="171" t="e">
        <f t="shared" si="13"/>
        <v>#DIV/0!</v>
      </c>
      <c r="AI18" s="172"/>
      <c r="AJ18" s="171" t="e">
        <f t="shared" si="14"/>
        <v>#DIV/0!</v>
      </c>
      <c r="AL18" s="158">
        <f>SUM('Actual Time Lap Summary'!G19*60+'Actual Time Lap Summary'!H19)/3600</f>
        <v>0</v>
      </c>
      <c r="AM18" s="158">
        <f>SUM('Actual Time Lap Summary'!I19*60+'Actual Time Lap Summary'!J19)/3600</f>
        <v>0</v>
      </c>
      <c r="AN18" s="158">
        <f>SUM('Actual Time Lap Summary'!K19*60+'Actual Time Lap Summary'!L19)/3600</f>
        <v>0</v>
      </c>
      <c r="AO18" s="158">
        <f>SUM('Actual Time Lap Summary'!M19*60+'Actual Time Lap Summary'!N19)/3600</f>
        <v>0</v>
      </c>
      <c r="AP18" s="158">
        <f>SUM('Actual Time Lap Summary'!O19*60+'Actual Time Lap Summary'!P19)/3600</f>
        <v>0</v>
      </c>
      <c r="AQ18" s="158">
        <f>SUM('Actual Time Lap Summary'!Q19*60+'Actual Time Lap Summary'!R19)/3600</f>
        <v>0</v>
      </c>
      <c r="AR18" s="158">
        <f>SUM('Actual Time Lap Summary'!S19*60+'Actual Time Lap Summary'!T19)/3600</f>
        <v>0</v>
      </c>
      <c r="AS18" s="158">
        <f>SUM('Actual Time Lap Summary'!U19*60+'Actual Time Lap Summary'!V19)/3600</f>
        <v>0</v>
      </c>
      <c r="AT18" s="158">
        <f>SUM('Actual Time Lap Summary'!W19*60+'Actual Time Lap Summary'!X19)/3600</f>
        <v>0</v>
      </c>
      <c r="AU18" s="158">
        <f>SUM('Actual Time Lap Summary'!Y19*60+'Actual Time Lap Summary'!Z19)/3600</f>
        <v>0</v>
      </c>
      <c r="AV18" s="158">
        <f>SUM('Actual Time Lap Summary'!AA19*60+'Actual Time Lap Summary'!AB19)/3600</f>
        <v>0</v>
      </c>
      <c r="AW18" s="158">
        <f>SUM('Actual Time Lap Summary'!AC19*60+'Actual Time Lap Summary'!AD19)/3600</f>
        <v>0</v>
      </c>
      <c r="AX18" s="158">
        <f>SUM('Actual Time Lap Summary'!AE19*60+'Actual Time Lap Summary'!AF19)/3600</f>
        <v>0</v>
      </c>
      <c r="AY18" s="158">
        <f>SUM('Actual Time Lap Summary'!AG19*60+'Actual Time Lap Summary'!AH19)/3600</f>
        <v>0</v>
      </c>
      <c r="AZ18" s="158">
        <f>SUM('Actual Time Lap Summary'!AI19*60+'Actual Time Lap Summary'!AJ19)/3600</f>
        <v>0</v>
      </c>
    </row>
    <row r="19" spans="1:52" s="93" customFormat="1" ht="23.25" customHeight="1">
      <c r="A19" s="76">
        <f>+'Actual Time Lap Summary'!A20</f>
        <v>14</v>
      </c>
      <c r="B19" s="71"/>
      <c r="C19" s="71"/>
      <c r="D19" s="71"/>
      <c r="E19" s="71"/>
      <c r="F19" s="94"/>
      <c r="G19" s="153"/>
      <c r="H19" s="171" t="e">
        <f t="shared" si="0"/>
        <v>#DIV/0!</v>
      </c>
      <c r="I19" s="172"/>
      <c r="J19" s="171" t="e">
        <f t="shared" si="1"/>
        <v>#DIV/0!</v>
      </c>
      <c r="K19" s="172"/>
      <c r="L19" s="171" t="e">
        <f t="shared" si="2"/>
        <v>#DIV/0!</v>
      </c>
      <c r="M19" s="172"/>
      <c r="N19" s="171" t="e">
        <f t="shared" si="3"/>
        <v>#DIV/0!</v>
      </c>
      <c r="O19" s="172"/>
      <c r="P19" s="171" t="e">
        <f t="shared" si="4"/>
        <v>#DIV/0!</v>
      </c>
      <c r="Q19" s="153"/>
      <c r="R19" s="171" t="e">
        <f t="shared" si="5"/>
        <v>#DIV/0!</v>
      </c>
      <c r="S19" s="153"/>
      <c r="T19" s="171" t="e">
        <f t="shared" si="6"/>
        <v>#DIV/0!</v>
      </c>
      <c r="U19" s="153"/>
      <c r="V19" s="171" t="e">
        <f t="shared" si="7"/>
        <v>#DIV/0!</v>
      </c>
      <c r="W19" s="153"/>
      <c r="X19" s="171" t="e">
        <f t="shared" si="8"/>
        <v>#DIV/0!</v>
      </c>
      <c r="Y19" s="153"/>
      <c r="Z19" s="171" t="e">
        <f t="shared" si="9"/>
        <v>#DIV/0!</v>
      </c>
      <c r="AA19" s="153"/>
      <c r="AB19" s="171" t="e">
        <f t="shared" si="10"/>
        <v>#DIV/0!</v>
      </c>
      <c r="AC19" s="153"/>
      <c r="AD19" s="171" t="e">
        <f t="shared" si="11"/>
        <v>#DIV/0!</v>
      </c>
      <c r="AE19" s="153"/>
      <c r="AF19" s="171" t="e">
        <f t="shared" si="12"/>
        <v>#DIV/0!</v>
      </c>
      <c r="AG19" s="172"/>
      <c r="AH19" s="171" t="e">
        <f t="shared" si="13"/>
        <v>#DIV/0!</v>
      </c>
      <c r="AI19" s="172"/>
      <c r="AJ19" s="171" t="e">
        <f t="shared" si="14"/>
        <v>#DIV/0!</v>
      </c>
      <c r="AL19" s="158">
        <f>SUM('Actual Time Lap Summary'!G20*60+'Actual Time Lap Summary'!H20)/3600</f>
        <v>0</v>
      </c>
      <c r="AM19" s="158">
        <f>SUM('Actual Time Lap Summary'!I20*60+'Actual Time Lap Summary'!J20)/3600</f>
        <v>0</v>
      </c>
      <c r="AN19" s="158">
        <f>SUM('Actual Time Lap Summary'!K20*60+'Actual Time Lap Summary'!L20)/3600</f>
        <v>0</v>
      </c>
      <c r="AO19" s="158">
        <f>SUM('Actual Time Lap Summary'!M20*60+'Actual Time Lap Summary'!N20)/3600</f>
        <v>0</v>
      </c>
      <c r="AP19" s="158">
        <f>SUM('Actual Time Lap Summary'!O20*60+'Actual Time Lap Summary'!P20)/3600</f>
        <v>0</v>
      </c>
      <c r="AQ19" s="158">
        <f>SUM('Actual Time Lap Summary'!Q20*60+'Actual Time Lap Summary'!R20)/3600</f>
        <v>0</v>
      </c>
      <c r="AR19" s="158">
        <f>SUM('Actual Time Lap Summary'!S20*60+'Actual Time Lap Summary'!T20)/3600</f>
        <v>0</v>
      </c>
      <c r="AS19" s="158">
        <f>SUM('Actual Time Lap Summary'!U20*60+'Actual Time Lap Summary'!V20)/3600</f>
        <v>0</v>
      </c>
      <c r="AT19" s="158">
        <f>SUM('Actual Time Lap Summary'!W20*60+'Actual Time Lap Summary'!X20)/3600</f>
        <v>0</v>
      </c>
      <c r="AU19" s="158">
        <f>SUM('Actual Time Lap Summary'!Y20*60+'Actual Time Lap Summary'!Z20)/3600</f>
        <v>0</v>
      </c>
      <c r="AV19" s="158">
        <f>SUM('Actual Time Lap Summary'!AA20*60+'Actual Time Lap Summary'!AB20)/3600</f>
        <v>0</v>
      </c>
      <c r="AW19" s="158">
        <f>SUM('Actual Time Lap Summary'!AC20*60+'Actual Time Lap Summary'!AD20)/3600</f>
        <v>0</v>
      </c>
      <c r="AX19" s="158">
        <f>SUM('Actual Time Lap Summary'!AE20*60+'Actual Time Lap Summary'!AF20)/3600</f>
        <v>0</v>
      </c>
      <c r="AY19" s="158">
        <f>SUM('Actual Time Lap Summary'!AG20*60+'Actual Time Lap Summary'!AH20)/3600</f>
        <v>0</v>
      </c>
      <c r="AZ19" s="158">
        <f>SUM('Actual Time Lap Summary'!AI20*60+'Actual Time Lap Summary'!AJ20)/3600</f>
        <v>0</v>
      </c>
    </row>
    <row r="20" spans="1:52" s="93" customFormat="1" ht="23.25" customHeight="1">
      <c r="A20" s="76">
        <f>+'Actual Time Lap Summary'!A21</f>
        <v>15</v>
      </c>
      <c r="B20" s="71"/>
      <c r="C20" s="71"/>
      <c r="D20" s="71"/>
      <c r="E20" s="71"/>
      <c r="F20" s="94"/>
      <c r="G20" s="153"/>
      <c r="H20" s="171" t="e">
        <f t="shared" si="0"/>
        <v>#DIV/0!</v>
      </c>
      <c r="I20" s="172"/>
      <c r="J20" s="171" t="e">
        <f t="shared" si="1"/>
        <v>#DIV/0!</v>
      </c>
      <c r="K20" s="172"/>
      <c r="L20" s="171" t="e">
        <f t="shared" si="2"/>
        <v>#DIV/0!</v>
      </c>
      <c r="M20" s="172"/>
      <c r="N20" s="171" t="e">
        <f t="shared" si="3"/>
        <v>#DIV/0!</v>
      </c>
      <c r="O20" s="172"/>
      <c r="P20" s="171" t="e">
        <f t="shared" si="4"/>
        <v>#DIV/0!</v>
      </c>
      <c r="Q20" s="153"/>
      <c r="R20" s="171" t="e">
        <f t="shared" si="5"/>
        <v>#DIV/0!</v>
      </c>
      <c r="S20" s="153"/>
      <c r="T20" s="171" t="e">
        <f t="shared" si="6"/>
        <v>#DIV/0!</v>
      </c>
      <c r="U20" s="153"/>
      <c r="V20" s="171" t="e">
        <f t="shared" si="7"/>
        <v>#DIV/0!</v>
      </c>
      <c r="W20" s="153"/>
      <c r="X20" s="171" t="e">
        <f t="shared" si="8"/>
        <v>#DIV/0!</v>
      </c>
      <c r="Y20" s="153"/>
      <c r="Z20" s="171" t="e">
        <f t="shared" si="9"/>
        <v>#DIV/0!</v>
      </c>
      <c r="AA20" s="153"/>
      <c r="AB20" s="171" t="e">
        <f t="shared" si="10"/>
        <v>#DIV/0!</v>
      </c>
      <c r="AC20" s="153"/>
      <c r="AD20" s="171" t="e">
        <f t="shared" si="11"/>
        <v>#DIV/0!</v>
      </c>
      <c r="AE20" s="153"/>
      <c r="AF20" s="171" t="e">
        <f t="shared" si="12"/>
        <v>#DIV/0!</v>
      </c>
      <c r="AG20" s="172"/>
      <c r="AH20" s="171" t="e">
        <f t="shared" si="13"/>
        <v>#DIV/0!</v>
      </c>
      <c r="AI20" s="172"/>
      <c r="AJ20" s="171" t="e">
        <f t="shared" si="14"/>
        <v>#DIV/0!</v>
      </c>
      <c r="AL20" s="158">
        <f>SUM('Actual Time Lap Summary'!G21*60+'Actual Time Lap Summary'!H21)/3600</f>
        <v>0</v>
      </c>
      <c r="AM20" s="158">
        <f>SUM('Actual Time Lap Summary'!I21*60+'Actual Time Lap Summary'!J21)/3600</f>
        <v>0</v>
      </c>
      <c r="AN20" s="158">
        <f>SUM('Actual Time Lap Summary'!K21*60+'Actual Time Lap Summary'!L21)/3600</f>
        <v>0</v>
      </c>
      <c r="AO20" s="158">
        <f>SUM('Actual Time Lap Summary'!M21*60+'Actual Time Lap Summary'!N21)/3600</f>
        <v>0</v>
      </c>
      <c r="AP20" s="158">
        <f>SUM('Actual Time Lap Summary'!O21*60+'Actual Time Lap Summary'!P21)/3600</f>
        <v>0</v>
      </c>
      <c r="AQ20" s="158">
        <f>SUM('Actual Time Lap Summary'!Q21*60+'Actual Time Lap Summary'!R21)/3600</f>
        <v>0</v>
      </c>
      <c r="AR20" s="158">
        <f>SUM('Actual Time Lap Summary'!S21*60+'Actual Time Lap Summary'!T21)/3600</f>
        <v>0</v>
      </c>
      <c r="AS20" s="158">
        <f>SUM('Actual Time Lap Summary'!U21*60+'Actual Time Lap Summary'!V21)/3600</f>
        <v>0</v>
      </c>
      <c r="AT20" s="158">
        <f>SUM('Actual Time Lap Summary'!W21*60+'Actual Time Lap Summary'!X21)/3600</f>
        <v>0</v>
      </c>
      <c r="AU20" s="158">
        <f>SUM('Actual Time Lap Summary'!Y21*60+'Actual Time Lap Summary'!Z21)/3600</f>
        <v>0</v>
      </c>
      <c r="AV20" s="158">
        <f>SUM('Actual Time Lap Summary'!AA21*60+'Actual Time Lap Summary'!AB21)/3600</f>
        <v>0</v>
      </c>
      <c r="AW20" s="158">
        <f>SUM('Actual Time Lap Summary'!AC21*60+'Actual Time Lap Summary'!AD21)/3600</f>
        <v>0</v>
      </c>
      <c r="AX20" s="158">
        <f>SUM('Actual Time Lap Summary'!AE21*60+'Actual Time Lap Summary'!AF21)/3600</f>
        <v>0</v>
      </c>
      <c r="AY20" s="158">
        <f>SUM('Actual Time Lap Summary'!AG21*60+'Actual Time Lap Summary'!AH21)/3600</f>
        <v>0</v>
      </c>
      <c r="AZ20" s="158">
        <f>SUM('Actual Time Lap Summary'!AI21*60+'Actual Time Lap Summary'!AJ21)/3600</f>
        <v>0</v>
      </c>
    </row>
    <row r="21" spans="1:52" s="93" customFormat="1" ht="23.25" customHeight="1">
      <c r="A21" s="76">
        <f>+'Actual Time Lap Summary'!A22</f>
        <v>16</v>
      </c>
      <c r="B21" s="71"/>
      <c r="C21" s="71"/>
      <c r="D21" s="71"/>
      <c r="E21" s="71"/>
      <c r="F21" s="94"/>
      <c r="G21" s="153"/>
      <c r="H21" s="171" t="e">
        <f t="shared" si="0"/>
        <v>#DIV/0!</v>
      </c>
      <c r="I21" s="172"/>
      <c r="J21" s="171" t="e">
        <f t="shared" si="1"/>
        <v>#DIV/0!</v>
      </c>
      <c r="K21" s="172"/>
      <c r="L21" s="171" t="e">
        <f t="shared" si="2"/>
        <v>#DIV/0!</v>
      </c>
      <c r="M21" s="172"/>
      <c r="N21" s="171" t="e">
        <f t="shared" si="3"/>
        <v>#DIV/0!</v>
      </c>
      <c r="O21" s="172"/>
      <c r="P21" s="171" t="e">
        <f t="shared" si="4"/>
        <v>#DIV/0!</v>
      </c>
      <c r="Q21" s="153"/>
      <c r="R21" s="171" t="e">
        <f t="shared" si="5"/>
        <v>#DIV/0!</v>
      </c>
      <c r="S21" s="153"/>
      <c r="T21" s="171" t="e">
        <f t="shared" si="6"/>
        <v>#DIV/0!</v>
      </c>
      <c r="U21" s="153"/>
      <c r="V21" s="171" t="e">
        <f t="shared" si="7"/>
        <v>#DIV/0!</v>
      </c>
      <c r="W21" s="153"/>
      <c r="X21" s="171" t="e">
        <f t="shared" si="8"/>
        <v>#DIV/0!</v>
      </c>
      <c r="Y21" s="153"/>
      <c r="Z21" s="171" t="e">
        <f t="shared" si="9"/>
        <v>#DIV/0!</v>
      </c>
      <c r="AA21" s="153"/>
      <c r="AB21" s="171" t="e">
        <f t="shared" si="10"/>
        <v>#DIV/0!</v>
      </c>
      <c r="AC21" s="153"/>
      <c r="AD21" s="171" t="e">
        <f t="shared" si="11"/>
        <v>#DIV/0!</v>
      </c>
      <c r="AE21" s="153"/>
      <c r="AF21" s="171" t="e">
        <f t="shared" si="12"/>
        <v>#DIV/0!</v>
      </c>
      <c r="AG21" s="172"/>
      <c r="AH21" s="171" t="e">
        <f t="shared" si="13"/>
        <v>#DIV/0!</v>
      </c>
      <c r="AI21" s="172"/>
      <c r="AJ21" s="171" t="e">
        <f t="shared" si="14"/>
        <v>#DIV/0!</v>
      </c>
      <c r="AL21" s="158">
        <f>SUM('Actual Time Lap Summary'!G22*60+'Actual Time Lap Summary'!H22)/3600</f>
        <v>0</v>
      </c>
      <c r="AM21" s="158">
        <f>SUM('Actual Time Lap Summary'!I22*60+'Actual Time Lap Summary'!J22)/3600</f>
        <v>0</v>
      </c>
      <c r="AN21" s="158">
        <f>SUM('Actual Time Lap Summary'!K22*60+'Actual Time Lap Summary'!L22)/3600</f>
        <v>0</v>
      </c>
      <c r="AO21" s="158">
        <f>SUM('Actual Time Lap Summary'!M22*60+'Actual Time Lap Summary'!N22)/3600</f>
        <v>0</v>
      </c>
      <c r="AP21" s="158">
        <f>SUM('Actual Time Lap Summary'!O22*60+'Actual Time Lap Summary'!P22)/3600</f>
        <v>0</v>
      </c>
      <c r="AQ21" s="158">
        <f>SUM('Actual Time Lap Summary'!Q22*60+'Actual Time Lap Summary'!R22)/3600</f>
        <v>0</v>
      </c>
      <c r="AR21" s="158">
        <f>SUM('Actual Time Lap Summary'!S22*60+'Actual Time Lap Summary'!T22)/3600</f>
        <v>0</v>
      </c>
      <c r="AS21" s="158">
        <f>SUM('Actual Time Lap Summary'!U22*60+'Actual Time Lap Summary'!V22)/3600</f>
        <v>0</v>
      </c>
      <c r="AT21" s="158">
        <f>SUM('Actual Time Lap Summary'!W22*60+'Actual Time Lap Summary'!X22)/3600</f>
        <v>0</v>
      </c>
      <c r="AU21" s="158">
        <f>SUM('Actual Time Lap Summary'!Y22*60+'Actual Time Lap Summary'!Z22)/3600</f>
        <v>0</v>
      </c>
      <c r="AV21" s="158">
        <f>SUM('Actual Time Lap Summary'!AA22*60+'Actual Time Lap Summary'!AB22)/3600</f>
        <v>0</v>
      </c>
      <c r="AW21" s="158">
        <f>SUM('Actual Time Lap Summary'!AC22*60+'Actual Time Lap Summary'!AD22)/3600</f>
        <v>0</v>
      </c>
      <c r="AX21" s="158">
        <f>SUM('Actual Time Lap Summary'!AE22*60+'Actual Time Lap Summary'!AF22)/3600</f>
        <v>0</v>
      </c>
      <c r="AY21" s="158">
        <f>SUM('Actual Time Lap Summary'!AG22*60+'Actual Time Lap Summary'!AH22)/3600</f>
        <v>0</v>
      </c>
      <c r="AZ21" s="158">
        <f>SUM('Actual Time Lap Summary'!AI22*60+'Actual Time Lap Summary'!AJ22)/3600</f>
        <v>0</v>
      </c>
    </row>
    <row r="22" spans="1:52" s="93" customFormat="1" ht="23.25" customHeight="1">
      <c r="A22" s="76">
        <f>+'Actual Time Lap Summary'!A23</f>
        <v>17</v>
      </c>
      <c r="B22" s="71"/>
      <c r="C22" s="71"/>
      <c r="D22" s="71"/>
      <c r="E22" s="71"/>
      <c r="F22" s="94"/>
      <c r="G22" s="153"/>
      <c r="H22" s="171" t="e">
        <f t="shared" si="0"/>
        <v>#DIV/0!</v>
      </c>
      <c r="I22" s="172"/>
      <c r="J22" s="171" t="e">
        <f t="shared" si="1"/>
        <v>#DIV/0!</v>
      </c>
      <c r="K22" s="172"/>
      <c r="L22" s="171" t="e">
        <f t="shared" si="2"/>
        <v>#DIV/0!</v>
      </c>
      <c r="M22" s="172"/>
      <c r="N22" s="171" t="e">
        <f t="shared" si="3"/>
        <v>#DIV/0!</v>
      </c>
      <c r="O22" s="172"/>
      <c r="P22" s="171" t="e">
        <f t="shared" si="4"/>
        <v>#DIV/0!</v>
      </c>
      <c r="Q22" s="153"/>
      <c r="R22" s="171" t="e">
        <f t="shared" si="5"/>
        <v>#DIV/0!</v>
      </c>
      <c r="S22" s="153"/>
      <c r="T22" s="171" t="e">
        <f t="shared" si="6"/>
        <v>#DIV/0!</v>
      </c>
      <c r="U22" s="153"/>
      <c r="V22" s="171" t="e">
        <f t="shared" si="7"/>
        <v>#DIV/0!</v>
      </c>
      <c r="W22" s="153"/>
      <c r="X22" s="171" t="e">
        <f t="shared" si="8"/>
        <v>#DIV/0!</v>
      </c>
      <c r="Y22" s="153"/>
      <c r="Z22" s="171" t="e">
        <f t="shared" si="9"/>
        <v>#DIV/0!</v>
      </c>
      <c r="AA22" s="153"/>
      <c r="AB22" s="171" t="e">
        <f t="shared" si="10"/>
        <v>#DIV/0!</v>
      </c>
      <c r="AC22" s="153"/>
      <c r="AD22" s="171" t="e">
        <f t="shared" si="11"/>
        <v>#DIV/0!</v>
      </c>
      <c r="AE22" s="153"/>
      <c r="AF22" s="171" t="e">
        <f t="shared" si="12"/>
        <v>#DIV/0!</v>
      </c>
      <c r="AG22" s="172"/>
      <c r="AH22" s="171" t="e">
        <f t="shared" si="13"/>
        <v>#DIV/0!</v>
      </c>
      <c r="AI22" s="172"/>
      <c r="AJ22" s="171" t="e">
        <f t="shared" si="14"/>
        <v>#DIV/0!</v>
      </c>
      <c r="AL22" s="158">
        <f>SUM('Actual Time Lap Summary'!G23*60+'Actual Time Lap Summary'!H23)/3600</f>
        <v>0</v>
      </c>
      <c r="AM22" s="158">
        <f>SUM('Actual Time Lap Summary'!I23*60+'Actual Time Lap Summary'!J23)/3600</f>
        <v>0</v>
      </c>
      <c r="AN22" s="158">
        <f>SUM('Actual Time Lap Summary'!K23*60+'Actual Time Lap Summary'!L23)/3600</f>
        <v>0</v>
      </c>
      <c r="AO22" s="158">
        <f>SUM('Actual Time Lap Summary'!M23*60+'Actual Time Lap Summary'!N23)/3600</f>
        <v>0</v>
      </c>
      <c r="AP22" s="158">
        <f>SUM('Actual Time Lap Summary'!O23*60+'Actual Time Lap Summary'!P23)/3600</f>
        <v>0</v>
      </c>
      <c r="AQ22" s="158">
        <f>SUM('Actual Time Lap Summary'!Q23*60+'Actual Time Lap Summary'!R23)/3600</f>
        <v>0</v>
      </c>
      <c r="AR22" s="158">
        <f>SUM('Actual Time Lap Summary'!S23*60+'Actual Time Lap Summary'!T23)/3600</f>
        <v>0</v>
      </c>
      <c r="AS22" s="158">
        <f>SUM('Actual Time Lap Summary'!U23*60+'Actual Time Lap Summary'!V23)/3600</f>
        <v>0</v>
      </c>
      <c r="AT22" s="158">
        <f>SUM('Actual Time Lap Summary'!W23*60+'Actual Time Lap Summary'!X23)/3600</f>
        <v>0</v>
      </c>
      <c r="AU22" s="158">
        <f>SUM('Actual Time Lap Summary'!Y23*60+'Actual Time Lap Summary'!Z23)/3600</f>
        <v>0</v>
      </c>
      <c r="AV22" s="158">
        <f>SUM('Actual Time Lap Summary'!AA23*60+'Actual Time Lap Summary'!AB23)/3600</f>
        <v>0</v>
      </c>
      <c r="AW22" s="158">
        <f>SUM('Actual Time Lap Summary'!AC23*60+'Actual Time Lap Summary'!AD23)/3600</f>
        <v>0</v>
      </c>
      <c r="AX22" s="158">
        <f>SUM('Actual Time Lap Summary'!AE23*60+'Actual Time Lap Summary'!AF23)/3600</f>
        <v>0</v>
      </c>
      <c r="AY22" s="158">
        <f>SUM('Actual Time Lap Summary'!AG23*60+'Actual Time Lap Summary'!AH23)/3600</f>
        <v>0</v>
      </c>
      <c r="AZ22" s="158">
        <f>SUM('Actual Time Lap Summary'!AI23*60+'Actual Time Lap Summary'!AJ23)/3600</f>
        <v>0</v>
      </c>
    </row>
    <row r="23" spans="1:52" s="93" customFormat="1" ht="23.25" customHeight="1">
      <c r="A23" s="76">
        <f>+'Actual Time Lap Summary'!A24</f>
        <v>18</v>
      </c>
      <c r="B23" s="71"/>
      <c r="C23" s="71"/>
      <c r="D23" s="71"/>
      <c r="E23" s="71"/>
      <c r="F23" s="94"/>
      <c r="G23" s="155"/>
      <c r="H23" s="171" t="e">
        <f t="shared" si="0"/>
        <v>#DIV/0!</v>
      </c>
      <c r="I23" s="172"/>
      <c r="J23" s="171" t="e">
        <f t="shared" si="1"/>
        <v>#DIV/0!</v>
      </c>
      <c r="K23" s="172"/>
      <c r="L23" s="171" t="e">
        <f t="shared" si="2"/>
        <v>#DIV/0!</v>
      </c>
      <c r="M23" s="172"/>
      <c r="N23" s="171" t="e">
        <f t="shared" si="3"/>
        <v>#DIV/0!</v>
      </c>
      <c r="O23" s="172"/>
      <c r="P23" s="171" t="e">
        <f t="shared" si="4"/>
        <v>#DIV/0!</v>
      </c>
      <c r="Q23" s="153"/>
      <c r="R23" s="171" t="e">
        <f t="shared" si="5"/>
        <v>#DIV/0!</v>
      </c>
      <c r="S23" s="153"/>
      <c r="T23" s="171" t="e">
        <f t="shared" si="6"/>
        <v>#DIV/0!</v>
      </c>
      <c r="U23" s="153"/>
      <c r="V23" s="171" t="e">
        <f t="shared" si="7"/>
        <v>#DIV/0!</v>
      </c>
      <c r="W23" s="153"/>
      <c r="X23" s="171" t="e">
        <f t="shared" si="8"/>
        <v>#DIV/0!</v>
      </c>
      <c r="Y23" s="153"/>
      <c r="Z23" s="171" t="e">
        <f t="shared" si="9"/>
        <v>#DIV/0!</v>
      </c>
      <c r="AA23" s="153"/>
      <c r="AB23" s="171" t="e">
        <f t="shared" si="10"/>
        <v>#DIV/0!</v>
      </c>
      <c r="AC23" s="153"/>
      <c r="AD23" s="171" t="e">
        <f t="shared" si="11"/>
        <v>#DIV/0!</v>
      </c>
      <c r="AE23" s="153"/>
      <c r="AF23" s="171" t="e">
        <f t="shared" si="12"/>
        <v>#DIV/0!</v>
      </c>
      <c r="AG23" s="172"/>
      <c r="AH23" s="171" t="e">
        <f t="shared" si="13"/>
        <v>#DIV/0!</v>
      </c>
      <c r="AI23" s="172"/>
      <c r="AJ23" s="171" t="e">
        <f t="shared" si="14"/>
        <v>#DIV/0!</v>
      </c>
      <c r="AL23" s="158">
        <f>SUM('Actual Time Lap Summary'!G24*60+'Actual Time Lap Summary'!H24)/3600</f>
        <v>0</v>
      </c>
      <c r="AM23" s="158">
        <f>SUM('Actual Time Lap Summary'!I24*60+'Actual Time Lap Summary'!J24)/3600</f>
        <v>0</v>
      </c>
      <c r="AN23" s="158">
        <f>SUM('Actual Time Lap Summary'!K24*60+'Actual Time Lap Summary'!L24)/3600</f>
        <v>0</v>
      </c>
      <c r="AO23" s="158">
        <f>SUM('Actual Time Lap Summary'!M24*60+'Actual Time Lap Summary'!N24)/3600</f>
        <v>0</v>
      </c>
      <c r="AP23" s="158">
        <f>SUM('Actual Time Lap Summary'!O24*60+'Actual Time Lap Summary'!P24)/3600</f>
        <v>0</v>
      </c>
      <c r="AQ23" s="158">
        <f>SUM('Actual Time Lap Summary'!Q24*60+'Actual Time Lap Summary'!R24)/3600</f>
        <v>0</v>
      </c>
      <c r="AR23" s="158">
        <f>SUM('Actual Time Lap Summary'!S24*60+'Actual Time Lap Summary'!T24)/3600</f>
        <v>0</v>
      </c>
      <c r="AS23" s="158">
        <f>SUM('Actual Time Lap Summary'!U24*60+'Actual Time Lap Summary'!V24)/3600</f>
        <v>0</v>
      </c>
      <c r="AT23" s="158">
        <f>SUM('Actual Time Lap Summary'!W24*60+'Actual Time Lap Summary'!X24)/3600</f>
        <v>0</v>
      </c>
      <c r="AU23" s="158">
        <f>SUM('Actual Time Lap Summary'!Y24*60+'Actual Time Lap Summary'!Z24)/3600</f>
        <v>0</v>
      </c>
      <c r="AV23" s="158">
        <f>SUM('Actual Time Lap Summary'!AA24*60+'Actual Time Lap Summary'!AB24)/3600</f>
        <v>0</v>
      </c>
      <c r="AW23" s="158">
        <f>SUM('Actual Time Lap Summary'!AC24*60+'Actual Time Lap Summary'!AD24)/3600</f>
        <v>0</v>
      </c>
      <c r="AX23" s="158">
        <f>SUM('Actual Time Lap Summary'!AE24*60+'Actual Time Lap Summary'!AF24)/3600</f>
        <v>0</v>
      </c>
      <c r="AY23" s="158">
        <f>SUM('Actual Time Lap Summary'!AG24*60+'Actual Time Lap Summary'!AH24)/3600</f>
        <v>0</v>
      </c>
      <c r="AZ23" s="158">
        <f>SUM('Actual Time Lap Summary'!AI24*60+'Actual Time Lap Summary'!AJ24)/3600</f>
        <v>0</v>
      </c>
    </row>
    <row r="24" spans="7:52" s="70" customFormat="1" ht="23.25" customHeight="1"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</row>
    <row r="25" spans="1:52" s="70" customFormat="1" ht="23.25" customHeight="1">
      <c r="A25" s="70" t="s">
        <v>67</v>
      </c>
      <c r="G25" s="74"/>
      <c r="H25" s="152" t="e">
        <f>SUM(H6:H23)/G3</f>
        <v>#DIV/0!</v>
      </c>
      <c r="I25" s="74"/>
      <c r="J25" s="74" t="e">
        <f>SUM(J6:J23)/I3</f>
        <v>#DIV/0!</v>
      </c>
      <c r="K25" s="74"/>
      <c r="L25" s="74" t="e">
        <f>SUM(L6:L23)/K3</f>
        <v>#DIV/0!</v>
      </c>
      <c r="M25" s="74"/>
      <c r="N25" s="74" t="e">
        <f>SUM(N6:N23)/M3</f>
        <v>#DIV/0!</v>
      </c>
      <c r="O25" s="74"/>
      <c r="P25" s="74" t="e">
        <f>SUM(P6:P23)/O3</f>
        <v>#DIV/0!</v>
      </c>
      <c r="Q25" s="74"/>
      <c r="R25" s="74" t="e">
        <f>SUM(R6:R23)/Q3</f>
        <v>#DIV/0!</v>
      </c>
      <c r="S25" s="74"/>
      <c r="T25" s="152" t="e">
        <f>SUM(T6:T23)/S3</f>
        <v>#DIV/0!</v>
      </c>
      <c r="U25" s="74"/>
      <c r="V25" s="74" t="e">
        <f>SUM(V6:V23)/U3</f>
        <v>#DIV/0!</v>
      </c>
      <c r="W25" s="74"/>
      <c r="X25" s="74" t="e">
        <f>SUM(X6:X23)/W3</f>
        <v>#DIV/0!</v>
      </c>
      <c r="Y25" s="74"/>
      <c r="Z25" s="74" t="e">
        <f>SUM(Z6:Z23)/Y3</f>
        <v>#DIV/0!</v>
      </c>
      <c r="AA25" s="74"/>
      <c r="AB25" s="74" t="e">
        <f>SUM(AB6:AB23)/AA3</f>
        <v>#DIV/0!</v>
      </c>
      <c r="AC25" s="74"/>
      <c r="AD25" s="74" t="e">
        <f>SUM(AD6:AD23)/AC3</f>
        <v>#DIV/0!</v>
      </c>
      <c r="AE25" s="74"/>
      <c r="AF25" s="74" t="e">
        <f>SUM(AF6:AF23)/AE3</f>
        <v>#DIV/0!</v>
      </c>
      <c r="AG25" s="74"/>
      <c r="AH25" s="74" t="e">
        <f>SUM(AH6:AH23)/AG3</f>
        <v>#DIV/0!</v>
      </c>
      <c r="AI25" s="74"/>
      <c r="AJ25" s="74" t="e">
        <f>SUM(AJ6:AJ23)/AI3</f>
        <v>#DIV/0!</v>
      </c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</row>
    <row r="26" spans="7:52" s="70" customFormat="1" ht="23.25" customHeight="1"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</row>
  </sheetData>
  <sheetProtection password="CC3D" sheet="1" objects="1" scenarios="1"/>
  <mergeCells count="34">
    <mergeCell ref="G1:J1"/>
    <mergeCell ref="K1:L1"/>
    <mergeCell ref="O1:R1"/>
    <mergeCell ref="S1:T1"/>
    <mergeCell ref="G2:H2"/>
    <mergeCell ref="I2:J2"/>
    <mergeCell ref="K2:L2"/>
    <mergeCell ref="M2:N2"/>
    <mergeCell ref="AG2:AH2"/>
    <mergeCell ref="AI2:AJ2"/>
    <mergeCell ref="O2:P2"/>
    <mergeCell ref="Q2:R2"/>
    <mergeCell ref="S2:T2"/>
    <mergeCell ref="U2:V2"/>
    <mergeCell ref="W2:X2"/>
    <mergeCell ref="Y2:Z2"/>
    <mergeCell ref="AA2:AB2"/>
    <mergeCell ref="AC2:AD2"/>
    <mergeCell ref="G3:H3"/>
    <mergeCell ref="I3:J3"/>
    <mergeCell ref="K3:L3"/>
    <mergeCell ref="M3:N3"/>
    <mergeCell ref="AG3:AH3"/>
    <mergeCell ref="AI3:AJ3"/>
    <mergeCell ref="O3:P3"/>
    <mergeCell ref="Q3:R3"/>
    <mergeCell ref="S3:T3"/>
    <mergeCell ref="U3:V3"/>
    <mergeCell ref="W3:X3"/>
    <mergeCell ref="AE2:AF2"/>
    <mergeCell ref="Y3:Z3"/>
    <mergeCell ref="AA3:AB3"/>
    <mergeCell ref="AC3:AD3"/>
    <mergeCell ref="AE3:A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31"/>
  <sheetViews>
    <sheetView zoomScale="75" zoomScaleNormal="75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A2"/>
    </sheetView>
  </sheetViews>
  <sheetFormatPr defaultColWidth="9.140625" defaultRowHeight="12.75"/>
  <cols>
    <col min="1" max="1" width="15.00390625" style="0" customWidth="1"/>
    <col min="2" max="3" width="11.421875" style="0" hidden="1" customWidth="1"/>
    <col min="4" max="4" width="2.421875" style="0" hidden="1" customWidth="1"/>
    <col min="5" max="6" width="11.421875" style="0" hidden="1" customWidth="1"/>
    <col min="7" max="36" width="7.28125" style="75" customWidth="1"/>
  </cols>
  <sheetData>
    <row r="1" spans="1:36" ht="35.25" customHeight="1">
      <c r="A1" s="340" t="str">
        <f>+'Boat  Handicap data'!B1</f>
        <v>Annual Regatta 2004</v>
      </c>
      <c r="B1" s="301" t="s">
        <v>9</v>
      </c>
      <c r="C1" s="287"/>
      <c r="D1" s="287"/>
      <c r="E1" s="287"/>
      <c r="F1" s="287"/>
      <c r="G1" s="343" t="s">
        <v>4</v>
      </c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4"/>
    </row>
    <row r="2" spans="1:36" ht="29.25" customHeight="1">
      <c r="A2" s="341"/>
      <c r="B2" s="280" t="s">
        <v>17</v>
      </c>
      <c r="C2" s="282"/>
      <c r="D2" s="43"/>
      <c r="E2" s="280" t="s">
        <v>28</v>
      </c>
      <c r="F2" s="281"/>
      <c r="G2" s="337" t="str">
        <f>+Castaways!D4</f>
        <v>Castaways</v>
      </c>
      <c r="H2" s="338"/>
      <c r="I2" s="335" t="str">
        <f>+Dayaks!D4</f>
        <v>Dayaks</v>
      </c>
      <c r="J2" s="335"/>
      <c r="K2" s="335" t="str">
        <f>+Dayats!D4</f>
        <v>Dayats</v>
      </c>
      <c r="L2" s="335"/>
      <c r="M2" s="335" t="str">
        <f>+Giants!D4</f>
        <v>Giants</v>
      </c>
      <c r="N2" s="335"/>
      <c r="O2" s="335" t="str">
        <f>+'Green Machine '!D4</f>
        <v>Green Machine </v>
      </c>
      <c r="P2" s="335"/>
      <c r="Q2" s="337" t="str">
        <f>+Interlopers!D4</f>
        <v>Interlopers</v>
      </c>
      <c r="R2" s="338"/>
      <c r="S2" s="335" t="str">
        <f>+Midgets!D4</f>
        <v>Midgets</v>
      </c>
      <c r="T2" s="335"/>
      <c r="U2" s="337" t="str">
        <f>+Monokini!D4</f>
        <v>Monokini</v>
      </c>
      <c r="V2" s="338"/>
      <c r="W2" s="335" t="str">
        <f>+Muscats!D4</f>
        <v>Muscats</v>
      </c>
      <c r="X2" s="335"/>
      <c r="Y2" s="335" t="str">
        <f>+'NCL Green'!D4</f>
        <v>NCL Green</v>
      </c>
      <c r="Z2" s="335"/>
      <c r="AA2" s="335" t="str">
        <f>+'NCL Red'!D4</f>
        <v>NCL Red</v>
      </c>
      <c r="AB2" s="335"/>
      <c r="AC2" s="335" t="str">
        <f>+'Qalhat Cool Cats'!D4</f>
        <v>Qalhat Cool Cats</v>
      </c>
      <c r="AD2" s="335"/>
      <c r="AE2" s="335" t="str">
        <f>+'Surfin Turtles'!D4</f>
        <v>Surfin Turtles</v>
      </c>
      <c r="AF2" s="335"/>
      <c r="AG2" s="335" t="str">
        <f>+Sharkies!D4</f>
        <v>Sharkies</v>
      </c>
      <c r="AH2" s="335"/>
      <c r="AI2" s="335" t="str">
        <f>+Wildcats!D4</f>
        <v>Wildcats</v>
      </c>
      <c r="AJ2" s="336"/>
    </row>
    <row r="3" spans="1:36" ht="28.5" customHeight="1">
      <c r="A3" s="77" t="s">
        <v>10</v>
      </c>
      <c r="B3" s="68"/>
      <c r="C3" s="69"/>
      <c r="D3" s="43"/>
      <c r="E3" s="68"/>
      <c r="F3" s="69"/>
      <c r="G3" s="332">
        <f>COUNTA(G8:G25)</f>
        <v>18</v>
      </c>
      <c r="H3" s="333"/>
      <c r="I3" s="332">
        <f>COUNTA(I8:I25)</f>
        <v>18</v>
      </c>
      <c r="J3" s="333"/>
      <c r="K3" s="332">
        <f>COUNTA(K8:K25)</f>
        <v>18</v>
      </c>
      <c r="L3" s="333"/>
      <c r="M3" s="332">
        <f>COUNTA(M8:M25)</f>
        <v>18</v>
      </c>
      <c r="N3" s="333"/>
      <c r="O3" s="332">
        <f>+'Green Machine '!L11</f>
        <v>12</v>
      </c>
      <c r="P3" s="333"/>
      <c r="Q3" s="332">
        <f>COUNTA(Q8:Q25)</f>
        <v>18</v>
      </c>
      <c r="R3" s="333"/>
      <c r="S3" s="332">
        <f>COUNTA(S8:S25)</f>
        <v>18</v>
      </c>
      <c r="T3" s="333"/>
      <c r="U3" s="332">
        <f>COUNTA(U8:U25)</f>
        <v>18</v>
      </c>
      <c r="V3" s="333"/>
      <c r="W3" s="332">
        <f>COUNTA(W8:W25)</f>
        <v>18</v>
      </c>
      <c r="X3" s="333"/>
      <c r="Y3" s="332">
        <f>COUNTA(Y8:Y25)</f>
        <v>18</v>
      </c>
      <c r="Z3" s="333"/>
      <c r="AA3" s="332">
        <f>COUNTA(AA8:AA25)</f>
        <v>18</v>
      </c>
      <c r="AB3" s="333"/>
      <c r="AC3" s="332">
        <f>COUNTA(AC8:AC25)</f>
        <v>18</v>
      </c>
      <c r="AD3" s="333"/>
      <c r="AE3" s="332">
        <f>COUNTA(AE8:AE25)</f>
        <v>18</v>
      </c>
      <c r="AF3" s="333"/>
      <c r="AG3" s="330">
        <f>COUNTA(AG8:AG25)</f>
        <v>18</v>
      </c>
      <c r="AH3" s="330"/>
      <c r="AI3" s="330">
        <f>COUNTA(AI8:AI25)</f>
        <v>18</v>
      </c>
      <c r="AJ3" s="331"/>
    </row>
    <row r="4" spans="1:36" ht="33" customHeight="1">
      <c r="A4" s="90">
        <f>+'Boat  Handicap data'!B2</f>
        <v>38044</v>
      </c>
      <c r="B4" s="44" t="s">
        <v>11</v>
      </c>
      <c r="C4" s="44" t="s">
        <v>12</v>
      </c>
      <c r="D4" s="43"/>
      <c r="E4" s="44" t="s">
        <v>11</v>
      </c>
      <c r="F4" s="44" t="s">
        <v>12</v>
      </c>
      <c r="G4" s="76" t="s">
        <v>11</v>
      </c>
      <c r="H4" s="76" t="s">
        <v>24</v>
      </c>
      <c r="I4" s="76" t="s">
        <v>11</v>
      </c>
      <c r="J4" s="76" t="s">
        <v>24</v>
      </c>
      <c r="K4" s="76" t="s">
        <v>11</v>
      </c>
      <c r="L4" s="76" t="s">
        <v>24</v>
      </c>
      <c r="M4" s="76" t="s">
        <v>11</v>
      </c>
      <c r="N4" s="76" t="s">
        <v>24</v>
      </c>
      <c r="O4" s="76" t="s">
        <v>11</v>
      </c>
      <c r="P4" s="76" t="s">
        <v>24</v>
      </c>
      <c r="Q4" s="76" t="s">
        <v>11</v>
      </c>
      <c r="R4" s="76" t="s">
        <v>24</v>
      </c>
      <c r="S4" s="76" t="s">
        <v>11</v>
      </c>
      <c r="T4" s="76" t="s">
        <v>24</v>
      </c>
      <c r="U4" s="76" t="s">
        <v>11</v>
      </c>
      <c r="V4" s="76" t="s">
        <v>24</v>
      </c>
      <c r="W4" s="76" t="s">
        <v>11</v>
      </c>
      <c r="X4" s="76" t="s">
        <v>24</v>
      </c>
      <c r="Y4" s="76" t="s">
        <v>11</v>
      </c>
      <c r="Z4" s="76" t="s">
        <v>24</v>
      </c>
      <c r="AA4" s="76" t="s">
        <v>11</v>
      </c>
      <c r="AB4" s="76" t="s">
        <v>24</v>
      </c>
      <c r="AC4" s="76" t="s">
        <v>11</v>
      </c>
      <c r="AD4" s="76" t="s">
        <v>24</v>
      </c>
      <c r="AE4" s="76" t="s">
        <v>11</v>
      </c>
      <c r="AF4" s="76" t="s">
        <v>24</v>
      </c>
      <c r="AG4" s="76" t="s">
        <v>11</v>
      </c>
      <c r="AH4" s="76" t="s">
        <v>24</v>
      </c>
      <c r="AI4" s="76" t="s">
        <v>11</v>
      </c>
      <c r="AJ4" s="80" t="s">
        <v>24</v>
      </c>
    </row>
    <row r="5" spans="1:36" ht="24" customHeight="1">
      <c r="A5" s="102" t="s">
        <v>50</v>
      </c>
      <c r="B5" s="101"/>
      <c r="C5" s="101"/>
      <c r="D5" s="43"/>
      <c r="E5" s="101"/>
      <c r="F5" s="101"/>
      <c r="G5" s="339" t="str">
        <f>+Castaways!D5</f>
        <v>L2000</v>
      </c>
      <c r="H5" s="339"/>
      <c r="I5" s="339" t="str">
        <f>+Dayaks!D5</f>
        <v>H16</v>
      </c>
      <c r="J5" s="339"/>
      <c r="K5" s="339" t="str">
        <f>+Dayats!D5</f>
        <v>H16</v>
      </c>
      <c r="L5" s="339"/>
      <c r="M5" s="339" t="str">
        <f>+Giants!D5</f>
        <v>H16</v>
      </c>
      <c r="N5" s="339"/>
      <c r="O5" s="339" t="str">
        <f>+'Green Machine '!D5</f>
        <v>H16</v>
      </c>
      <c r="P5" s="339"/>
      <c r="Q5" s="339" t="str">
        <f>+Interlopers!D5</f>
        <v>H16</v>
      </c>
      <c r="R5" s="339"/>
      <c r="S5" s="339" t="str">
        <f>+Midgets!D5</f>
        <v>H16</v>
      </c>
      <c r="T5" s="339"/>
      <c r="U5" s="339" t="str">
        <f>+Monokini!D5</f>
        <v>L2000</v>
      </c>
      <c r="V5" s="339"/>
      <c r="W5" s="339" t="str">
        <f>+Muscats!D5</f>
        <v>H16</v>
      </c>
      <c r="X5" s="339"/>
      <c r="Y5" s="339" t="str">
        <f>+'NCL Green'!D5</f>
        <v>H16</v>
      </c>
      <c r="Z5" s="339"/>
      <c r="AA5" s="339" t="str">
        <f>+'NCL Red'!D5</f>
        <v>H16</v>
      </c>
      <c r="AB5" s="339"/>
      <c r="AC5" s="339" t="str">
        <f>+'Qalhat Cool Cats'!D5</f>
        <v>H16</v>
      </c>
      <c r="AD5" s="339"/>
      <c r="AE5" s="339" t="str">
        <f>+'Surfin Turtles'!D5</f>
        <v>H16</v>
      </c>
      <c r="AF5" s="339"/>
      <c r="AG5" s="339" t="str">
        <f>+Sharkies!D5</f>
        <v>H16</v>
      </c>
      <c r="AH5" s="339"/>
      <c r="AI5" s="339" t="str">
        <f>+Wildcats!D5</f>
        <v>H16</v>
      </c>
      <c r="AJ5" s="345"/>
    </row>
    <row r="6" spans="1:71" s="75" customFormat="1" ht="24" customHeight="1">
      <c r="A6" s="102" t="s">
        <v>2</v>
      </c>
      <c r="B6" s="101"/>
      <c r="C6" s="101"/>
      <c r="D6" s="43"/>
      <c r="E6" s="101"/>
      <c r="F6" s="101"/>
      <c r="G6" s="339">
        <f>IF(G5=$O$27,$O$28)+IF(G5=$Q$27,$Q$28)+IF(G5=$G$27,$G$28)</f>
        <v>1.038</v>
      </c>
      <c r="H6" s="339"/>
      <c r="I6" s="339">
        <f>IF(I5=$O$27,$O$28)+IF(I5=$Q$27,$Q$28)+IF(I5=$G$27,$G$28)</f>
        <v>0.787</v>
      </c>
      <c r="J6" s="339"/>
      <c r="K6" s="339">
        <f>IF(K5=$O$27,$O$28)+IF(K5=$Q$27,$Q$28)+IF(K5=$G$27,$G$28)</f>
        <v>0.787</v>
      </c>
      <c r="L6" s="339"/>
      <c r="M6" s="339">
        <f>IF(M5=$O$27,$O$28)+IF(M5=$Q$27,$Q$28)+IF(M5=$G$27,$G$28)</f>
        <v>0.787</v>
      </c>
      <c r="N6" s="339"/>
      <c r="O6" s="339">
        <f>IF(O5=$O$27,$O$28+IF(O5=$Q$27,$Q$28+IF(O5=$G$27,$G$28)))</f>
        <v>0.787</v>
      </c>
      <c r="P6" s="339"/>
      <c r="Q6" s="339">
        <f>IF(Q5=$O$27,$O$28+IF(Q5=$Q$27,$Q$28+IF(Q5=$G$27,$G$28)))</f>
        <v>0.787</v>
      </c>
      <c r="R6" s="339"/>
      <c r="S6" s="339">
        <f>IF(S5=$O$27,$O$28)+IF(S5=$Q$27,$Q$28)+IF(S5=$G$27,$G$28)</f>
        <v>0.787</v>
      </c>
      <c r="T6" s="339"/>
      <c r="U6" s="339">
        <f>IF(U5=$O$27,$O$28)+IF(U5=$Q$27,$Q$28)+IF(U5=$G$27,$G$28)</f>
        <v>1.038</v>
      </c>
      <c r="V6" s="339"/>
      <c r="W6" s="339">
        <f>IF(W5=$O$27,$O$28)+IF(W5=$Q$27,$Q$28)+IF(W5=$G$27,$G$28)</f>
        <v>0.787</v>
      </c>
      <c r="X6" s="339"/>
      <c r="Y6" s="339">
        <f>IF(Y5=$O$27,$O$28)+IF(Y5=$Q$27,$Q$28)+IF(Y5=$G$27,$G$28)</f>
        <v>0.787</v>
      </c>
      <c r="Z6" s="339"/>
      <c r="AA6" s="339">
        <f>IF(AA5=$O$27,$O$28)+IF(AA5=$Q$27,$Q$28)+IF(AA5=$G$27,$G$28)</f>
        <v>0.787</v>
      </c>
      <c r="AB6" s="339"/>
      <c r="AC6" s="339">
        <f>IF(AC5=$O$27,$O$28)+IF(AC5=$Q$27,$Q$28)+IF(AC5=$G$27,$G$28)</f>
        <v>0.787</v>
      </c>
      <c r="AD6" s="339"/>
      <c r="AE6" s="339">
        <f>IF(AE5=$O$27,$O$28)+IF(AE5=$Q$27,$Q$28)+IF(AE5=$G$27,$G$28)</f>
        <v>0.787</v>
      </c>
      <c r="AF6" s="339"/>
      <c r="AG6" s="339">
        <f>IF(AG5=$O$27,$O$28)+IF(AG5=$Q$27,$Q$28)+IF(AG5=$G$27,$G$28)</f>
        <v>0.787</v>
      </c>
      <c r="AH6" s="339"/>
      <c r="AI6" s="339">
        <f>IF(AI5=$O$27,$O$28)+IF(AI5=$Q$27,$Q$28)+IF(AI5=$G$27,$G$28)</f>
        <v>0.787</v>
      </c>
      <c r="AJ6" s="345"/>
      <c r="AP6" s="76" t="s">
        <v>11</v>
      </c>
      <c r="AQ6" s="76" t="s">
        <v>24</v>
      </c>
      <c r="AR6" s="76" t="s">
        <v>11</v>
      </c>
      <c r="AS6" s="76" t="s">
        <v>24</v>
      </c>
      <c r="AT6" s="76" t="s">
        <v>11</v>
      </c>
      <c r="AU6" s="76" t="s">
        <v>24</v>
      </c>
      <c r="AV6" s="76" t="s">
        <v>11</v>
      </c>
      <c r="AW6" s="76" t="s">
        <v>24</v>
      </c>
      <c r="AX6" s="76" t="s">
        <v>11</v>
      </c>
      <c r="AY6" s="76" t="s">
        <v>24</v>
      </c>
      <c r="AZ6" s="76" t="s">
        <v>11</v>
      </c>
      <c r="BA6" s="76" t="s">
        <v>24</v>
      </c>
      <c r="BB6" s="76" t="s">
        <v>11</v>
      </c>
      <c r="BC6" s="76" t="s">
        <v>24</v>
      </c>
      <c r="BD6" s="76" t="s">
        <v>11</v>
      </c>
      <c r="BE6" s="76" t="s">
        <v>24</v>
      </c>
      <c r="BF6" s="76" t="s">
        <v>11</v>
      </c>
      <c r="BG6" s="76" t="s">
        <v>24</v>
      </c>
      <c r="BH6" s="76" t="s">
        <v>11</v>
      </c>
      <c r="BI6" s="76" t="s">
        <v>24</v>
      </c>
      <c r="BJ6" s="76" t="s">
        <v>11</v>
      </c>
      <c r="BK6" s="76" t="s">
        <v>24</v>
      </c>
      <c r="BL6" s="76" t="s">
        <v>11</v>
      </c>
      <c r="BM6" s="76" t="s">
        <v>24</v>
      </c>
      <c r="BN6" s="76" t="s">
        <v>11</v>
      </c>
      <c r="BO6" s="76" t="s">
        <v>24</v>
      </c>
      <c r="BP6" s="76" t="s">
        <v>11</v>
      </c>
      <c r="BQ6" s="76" t="s">
        <v>24</v>
      </c>
      <c r="BR6" s="76" t="s">
        <v>11</v>
      </c>
      <c r="BS6" s="76" t="s">
        <v>24</v>
      </c>
    </row>
    <row r="7" spans="1:36" ht="16.5" customHeight="1" thickBot="1">
      <c r="A7" s="77" t="s">
        <v>31</v>
      </c>
      <c r="B7" s="33"/>
      <c r="C7" s="33"/>
      <c r="D7" s="33"/>
      <c r="E7" s="33"/>
      <c r="F7" s="33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9"/>
    </row>
    <row r="8" spans="1:71" s="93" customFormat="1" ht="23.25" customHeight="1">
      <c r="A8" s="81">
        <v>1</v>
      </c>
      <c r="B8" s="42">
        <f>+Dayaks!G11</f>
        <v>40</v>
      </c>
      <c r="C8" s="42">
        <f>+Dayaks!H11</f>
        <v>12.642947903430581</v>
      </c>
      <c r="D8" s="71"/>
      <c r="E8" s="42">
        <f>+Dayaks!G12</f>
        <v>33</v>
      </c>
      <c r="F8" s="73">
        <f>+Dayaks!H12</f>
        <v>39.0597204574334</v>
      </c>
      <c r="G8" s="105">
        <f aca="true" t="shared" si="0" ref="G8:G25">ROUNDDOWN(AT8,0)</f>
        <v>38</v>
      </c>
      <c r="H8" s="108">
        <f aca="true" t="shared" si="1" ref="H8:H25">+AU8</f>
        <v>21.541425818882374</v>
      </c>
      <c r="I8" s="105">
        <f aca="true" t="shared" si="2" ref="I8:I25">ROUNDDOWN(BB8,0)</f>
        <v>33</v>
      </c>
      <c r="J8" s="108">
        <f aca="true" t="shared" si="3" ref="J8:J25">+BC8</f>
        <v>39.0597204574334</v>
      </c>
      <c r="K8" s="105">
        <f aca="true" t="shared" si="4" ref="K8:K25">ROUNDDOWN(AX8,0)</f>
        <v>43</v>
      </c>
      <c r="L8" s="108">
        <f aca="true" t="shared" si="5" ref="L8:L25">+AY8</f>
        <v>12.121982210927342</v>
      </c>
      <c r="M8" s="105">
        <f aca="true" t="shared" si="6" ref="M8:M25">ROUNDDOWN(BJ8,0)</f>
        <v>37</v>
      </c>
      <c r="N8" s="108">
        <f aca="true" t="shared" si="7" ref="N8:N25">+BK8</f>
        <v>6.175349428208534</v>
      </c>
      <c r="O8" s="105">
        <f aca="true" t="shared" si="8" ref="O8:O25">ROUNDDOWN(AP8,0)</f>
        <v>33</v>
      </c>
      <c r="P8" s="108">
        <f aca="true" t="shared" si="9" ref="P8:P25">+AQ8</f>
        <v>9.834815756035624</v>
      </c>
      <c r="Q8" s="105">
        <f>ROUNDDOWN(AR8,0)</f>
        <v>39</v>
      </c>
      <c r="R8" s="108">
        <f>+AS8</f>
        <v>10.698856416772173</v>
      </c>
      <c r="S8" s="105">
        <f aca="true" t="shared" si="10" ref="S8:S25">ROUNDDOWN(BL8,0)</f>
        <v>51</v>
      </c>
      <c r="T8" s="108">
        <f aca="true" t="shared" si="11" ref="T8:T25">+BM8</f>
        <v>48.00508259212151</v>
      </c>
      <c r="U8" s="105">
        <f>ROUNDDOWN(AV8,0)</f>
        <v>46</v>
      </c>
      <c r="V8" s="108">
        <f>+AW8</f>
        <v>43.46820809248541</v>
      </c>
      <c r="W8" s="105">
        <f aca="true" t="shared" si="12" ref="W8:W25">ROUNDDOWN(BH8,0)</f>
        <v>33</v>
      </c>
      <c r="X8" s="108">
        <f aca="true" t="shared" si="13" ref="X8:X25">+BI8</f>
        <v>25.082592121981975</v>
      </c>
      <c r="Y8" s="105">
        <f aca="true" t="shared" si="14" ref="Y8:Y25">ROUNDDOWN(BD8,0)</f>
        <v>56</v>
      </c>
      <c r="Z8" s="108">
        <f aca="true" t="shared" si="15" ref="Z8:Z25">+BE8</f>
        <v>51.68996188055914</v>
      </c>
      <c r="AA8" s="105">
        <f aca="true" t="shared" si="16" ref="AA8:AA25">ROUNDDOWN(BF8,0)</f>
        <v>43</v>
      </c>
      <c r="AB8" s="108">
        <f aca="true" t="shared" si="17" ref="AB8:AB25">+BG8</f>
        <v>34.99364675984708</v>
      </c>
      <c r="AC8" s="105">
        <f aca="true" t="shared" si="18" ref="AC8:AC25">ROUNDDOWN(AZ8,0)</f>
        <v>39</v>
      </c>
      <c r="AD8" s="108">
        <f aca="true" t="shared" si="19" ref="AD8:AD25">+BA8</f>
        <v>28.48792884371008</v>
      </c>
      <c r="AE8" s="105">
        <f aca="true" t="shared" si="20" ref="AE8:AE25">ROUNDDOWN(BP8,0)</f>
        <v>33</v>
      </c>
      <c r="AF8" s="108">
        <f aca="true" t="shared" si="21" ref="AF8:AF25">+BQ8</f>
        <v>59.39008894536201</v>
      </c>
      <c r="AG8" s="105">
        <f aca="true" t="shared" si="22" ref="AG8:AG25">ROUNDDOWN(BR8,0)</f>
        <v>43</v>
      </c>
      <c r="AH8" s="108">
        <f aca="true" t="shared" si="23" ref="AH8:AH25">+BS8</f>
        <v>51.512071156289636</v>
      </c>
      <c r="AI8" s="105">
        <f>ROUNDDOWN(BN8,0)</f>
        <v>45</v>
      </c>
      <c r="AJ8" s="108">
        <f>+BO8</f>
        <v>57.30622617534948</v>
      </c>
      <c r="AP8" s="106">
        <f>SUM((('Actual Time Lap Summary'!O7*60)+'Actual Time Lap Summary'!P7)/O$6)/60</f>
        <v>33.16391359593393</v>
      </c>
      <c r="AQ8" s="107">
        <f aca="true" t="shared" si="24" ref="AQ8:AQ25">SUM(AP8-O8)*60</f>
        <v>9.834815756035624</v>
      </c>
      <c r="AR8" s="106">
        <f>SUM((('Actual Time Lap Summary'!Q7*60)+'Actual Time Lap Summary'!R7)/Q$6)/60</f>
        <v>39.17831427361287</v>
      </c>
      <c r="AS8" s="107">
        <f aca="true" t="shared" si="25" ref="AS8:AS25">SUM(AR8-Q8)*60</f>
        <v>10.698856416772173</v>
      </c>
      <c r="AT8" s="106">
        <f>SUM((('Actual Time Lap Summary'!G7*60)+'Actual Time Lap Summary'!H7)/G$6)/60</f>
        <v>38.35902376364804</v>
      </c>
      <c r="AU8" s="107">
        <f aca="true" t="shared" si="26" ref="AU8:AU25">SUM(AT8-G8)*60</f>
        <v>21.541425818882374</v>
      </c>
      <c r="AV8" s="106">
        <f>SUM((('Actual Time Lap Summary'!U7*60)+'Actual Time Lap Summary'!V7)/U$6)/60</f>
        <v>46.72447013487476</v>
      </c>
      <c r="AW8" s="107">
        <f aca="true" t="shared" si="27" ref="AW8:AW25">SUM(AV8-U8)*60</f>
        <v>43.46820809248541</v>
      </c>
      <c r="AX8" s="106">
        <f>SUM((('Actual Time Lap Summary'!K7*60)+'Actual Time Lap Summary'!L7)/K$6)/60</f>
        <v>43.20203303684879</v>
      </c>
      <c r="AY8" s="107">
        <f aca="true" t="shared" si="28" ref="AY8:AY25">SUM(AX8-K8)*60</f>
        <v>12.121982210927342</v>
      </c>
      <c r="AZ8" s="106">
        <f>SUM((('Actual Time Lap Summary'!AC7*60)+'Actual Time Lap Summary'!AD7)/AC$6)/60</f>
        <v>39.474798814061835</v>
      </c>
      <c r="BA8" s="107">
        <f aca="true" t="shared" si="29" ref="BA8:BA25">SUM(AZ8-AC8)*60</f>
        <v>28.48792884371008</v>
      </c>
      <c r="BB8" s="106">
        <f>SUM((('Actual Time Lap Summary'!I7*60)+'Actual Time Lap Summary'!J7)/I$6)/60</f>
        <v>33.65099534095722</v>
      </c>
      <c r="BC8" s="107">
        <f aca="true" t="shared" si="30" ref="BC8:BC25">SUM(BB8-I8)*60</f>
        <v>39.0597204574334</v>
      </c>
      <c r="BD8" s="106">
        <f>SUM((('Actual Time Lap Summary'!Y7*60)+'Actual Time Lap Summary'!Z7)/Y$6)/60</f>
        <v>56.861499364675986</v>
      </c>
      <c r="BE8" s="107">
        <f aca="true" t="shared" si="31" ref="BE8:BE25">SUM(BD8-Y8)*60</f>
        <v>51.68996188055914</v>
      </c>
      <c r="BF8" s="106">
        <f>SUM((('Actual Time Lap Summary'!AA7*60)+'Actual Time Lap Summary'!AB7)/AA$6)/60</f>
        <v>43.58322744599745</v>
      </c>
      <c r="BG8" s="107">
        <f aca="true" t="shared" si="32" ref="BG8:BG25">SUM(BF8-AA8)*60</f>
        <v>34.99364675984708</v>
      </c>
      <c r="BH8" s="106">
        <f>SUM((('Actual Time Lap Summary'!W7*60)+'Actual Time Lap Summary'!X7)/W$6)/60</f>
        <v>33.41804320203303</v>
      </c>
      <c r="BI8" s="107">
        <f aca="true" t="shared" si="33" ref="BI8:BI25">SUM(BH8-W8)*60</f>
        <v>25.082592121981975</v>
      </c>
      <c r="BJ8" s="106">
        <f>SUM((('Actual Time Lap Summary'!M7*60)+'Actual Time Lap Summary'!N7)/M$6)/60</f>
        <v>37.10292249047014</v>
      </c>
      <c r="BK8" s="107">
        <f aca="true" t="shared" si="34" ref="BK8:BK25">SUM(BJ8-M8)*60</f>
        <v>6.175349428208534</v>
      </c>
      <c r="BL8" s="106">
        <f>SUM((('Actual Time Lap Summary'!S7*60)+'Actual Time Lap Summary'!T7)/S$6)/60</f>
        <v>51.80008470986869</v>
      </c>
      <c r="BM8" s="107">
        <f aca="true" t="shared" si="35" ref="BM8:BM25">SUM(BL8-S8)*60</f>
        <v>48.00508259212151</v>
      </c>
      <c r="BN8" s="106">
        <f>SUM((('Actual Time Lap Summary'!AI7*60)+'Actual Time Lap Summary'!AJ7)/AI$6)/60</f>
        <v>45.95510376958916</v>
      </c>
      <c r="BO8" s="107">
        <f>SUM(BN8-AI8)*60</f>
        <v>57.30622617534948</v>
      </c>
      <c r="BP8" s="106">
        <f>SUM((('Actual Time Lap Summary'!AE7*60)+'Actual Time Lap Summary'!AF7)/AE$6)/60</f>
        <v>33.98983481575603</v>
      </c>
      <c r="BQ8" s="107">
        <f aca="true" t="shared" si="36" ref="BQ8:BQ25">SUM(BP8-AE8)*60</f>
        <v>59.39008894536201</v>
      </c>
      <c r="BR8" s="106">
        <f>SUM((('Actual Time Lap Summary'!AG7*60)+'Actual Time Lap Summary'!AH7)/AG$6)/60</f>
        <v>43.858534519271494</v>
      </c>
      <c r="BS8" s="107">
        <f aca="true" t="shared" si="37" ref="BS8:BS25">SUM(BR8-AG8)*60</f>
        <v>51.512071156289636</v>
      </c>
    </row>
    <row r="9" spans="1:71" s="93" customFormat="1" ht="23.25" customHeight="1">
      <c r="A9" s="85">
        <v>2</v>
      </c>
      <c r="B9" s="42">
        <f>+'NCL Green'!G11</f>
        <v>52</v>
      </c>
      <c r="C9" s="42">
        <f>+'NCL Green'!H11</f>
        <v>13.841592545531682</v>
      </c>
      <c r="D9" s="71"/>
      <c r="E9" s="42">
        <f>+'NCL Green'!G12</f>
        <v>41</v>
      </c>
      <c r="F9" s="73">
        <f>+'NCL Green'!H12</f>
        <v>43.17662007623866</v>
      </c>
      <c r="G9" s="109">
        <f t="shared" si="0"/>
        <v>48</v>
      </c>
      <c r="H9" s="110">
        <f t="shared" si="1"/>
        <v>15.953757225433378</v>
      </c>
      <c r="I9" s="109">
        <f t="shared" si="2"/>
        <v>34</v>
      </c>
      <c r="J9" s="110">
        <f t="shared" si="3"/>
        <v>19.720457433291045</v>
      </c>
      <c r="K9" s="109">
        <f t="shared" si="4"/>
        <v>34</v>
      </c>
      <c r="L9" s="110">
        <f t="shared" si="5"/>
        <v>36.238881829733174</v>
      </c>
      <c r="M9" s="109">
        <f t="shared" si="6"/>
        <v>34</v>
      </c>
      <c r="N9" s="110">
        <f t="shared" si="7"/>
        <v>37.509529860228525</v>
      </c>
      <c r="O9" s="109">
        <f t="shared" si="8"/>
        <v>34</v>
      </c>
      <c r="P9" s="110">
        <f t="shared" si="9"/>
        <v>48.94536213468882</v>
      </c>
      <c r="Q9" s="109">
        <f aca="true" t="shared" si="38" ref="Q9:Q25">ROUNDDOWN(AR9,0)</f>
        <v>36</v>
      </c>
      <c r="R9" s="110">
        <f aca="true" t="shared" si="39" ref="R9:R25">+AS9</f>
        <v>29.32655654383737</v>
      </c>
      <c r="S9" s="109">
        <f t="shared" si="10"/>
        <v>43</v>
      </c>
      <c r="T9" s="110">
        <f t="shared" si="11"/>
        <v>37.53494282083821</v>
      </c>
      <c r="U9" s="109">
        <f aca="true" t="shared" si="40" ref="U9:U25">ROUNDDOWN(AV9,0)</f>
        <v>52</v>
      </c>
      <c r="V9" s="110">
        <f aca="true" t="shared" si="41" ref="V9:V25">+AW9</f>
        <v>1.3872832369943922</v>
      </c>
      <c r="W9" s="109">
        <f t="shared" si="12"/>
        <v>33</v>
      </c>
      <c r="X9" s="110">
        <f t="shared" si="13"/>
        <v>7.293519695044495</v>
      </c>
      <c r="Y9" s="109">
        <f t="shared" si="14"/>
        <v>52</v>
      </c>
      <c r="Z9" s="110">
        <f t="shared" si="15"/>
        <v>14.688691232528583</v>
      </c>
      <c r="AA9" s="109">
        <f t="shared" si="16"/>
        <v>36</v>
      </c>
      <c r="AB9" s="110">
        <f t="shared" si="17"/>
        <v>25.51461245235089</v>
      </c>
      <c r="AC9" s="109">
        <f t="shared" si="18"/>
        <v>35</v>
      </c>
      <c r="AD9" s="110">
        <f t="shared" si="19"/>
        <v>14.35832274459969</v>
      </c>
      <c r="AE9" s="109">
        <f t="shared" si="20"/>
        <v>33</v>
      </c>
      <c r="AF9" s="110">
        <f t="shared" si="21"/>
        <v>12.376111817026754</v>
      </c>
      <c r="AG9" s="109">
        <f t="shared" si="22"/>
        <v>38</v>
      </c>
      <c r="AH9" s="110">
        <f t="shared" si="23"/>
        <v>27.496823379923825</v>
      </c>
      <c r="AI9" s="109">
        <f aca="true" t="shared" si="42" ref="AI9:AI25">ROUNDDOWN(BN9,0)</f>
        <v>39</v>
      </c>
      <c r="AJ9" s="110">
        <f aca="true" t="shared" si="43" ref="AJ9:AJ25">+BO9</f>
        <v>19.59339263024134</v>
      </c>
      <c r="AP9" s="106">
        <f>SUM((('Actual Time Lap Summary'!O8*60)+'Actual Time Lap Summary'!P8)/O$6)/60</f>
        <v>34.81575603557815</v>
      </c>
      <c r="AQ9" s="107">
        <f t="shared" si="24"/>
        <v>48.94536213468882</v>
      </c>
      <c r="AR9" s="106">
        <f>SUM((('Actual Time Lap Summary'!Q8*60)+'Actual Time Lap Summary'!R8)/Q$6)/60</f>
        <v>36.48877594239729</v>
      </c>
      <c r="AS9" s="107">
        <f t="shared" si="25"/>
        <v>29.32655654383737</v>
      </c>
      <c r="AT9" s="106">
        <f>SUM((('Actual Time Lap Summary'!G8*60)+'Actual Time Lap Summary'!H8)/G$6)/60</f>
        <v>48.26589595375722</v>
      </c>
      <c r="AU9" s="107">
        <f t="shared" si="26"/>
        <v>15.953757225433378</v>
      </c>
      <c r="AV9" s="106">
        <f>SUM((('Actual Time Lap Summary'!U8*60)+'Actual Time Lap Summary'!V8)/U$6)/60</f>
        <v>52.02312138728324</v>
      </c>
      <c r="AW9" s="107">
        <f t="shared" si="27"/>
        <v>1.3872832369943922</v>
      </c>
      <c r="AX9" s="106">
        <f>SUM((('Actual Time Lap Summary'!K8*60)+'Actual Time Lap Summary'!L8)/K$6)/60</f>
        <v>34.603981363828886</v>
      </c>
      <c r="AY9" s="107">
        <f t="shared" si="28"/>
        <v>36.238881829733174</v>
      </c>
      <c r="AZ9" s="106">
        <f>SUM((('Actual Time Lap Summary'!AC8*60)+'Actual Time Lap Summary'!AD8)/AC$6)/60</f>
        <v>35.23930537907666</v>
      </c>
      <c r="BA9" s="107">
        <f t="shared" si="29"/>
        <v>14.35832274459969</v>
      </c>
      <c r="BB9" s="106">
        <f>SUM((('Actual Time Lap Summary'!I8*60)+'Actual Time Lap Summary'!J8)/I$6)/60</f>
        <v>34.32867429055485</v>
      </c>
      <c r="BC9" s="107">
        <f t="shared" si="30"/>
        <v>19.720457433291045</v>
      </c>
      <c r="BD9" s="106">
        <f>SUM((('Actual Time Lap Summary'!Y8*60)+'Actual Time Lap Summary'!Z8)/Y$6)/60</f>
        <v>52.24481152054214</v>
      </c>
      <c r="BE9" s="107">
        <f t="shared" si="31"/>
        <v>14.688691232528583</v>
      </c>
      <c r="BF9" s="106">
        <f>SUM((('Actual Time Lap Summary'!AA8*60)+'Actual Time Lap Summary'!AB8)/AA$6)/60</f>
        <v>36.425243540872515</v>
      </c>
      <c r="BG9" s="107">
        <f t="shared" si="32"/>
        <v>25.51461245235089</v>
      </c>
      <c r="BH9" s="106">
        <f>SUM((('Actual Time Lap Summary'!W8*60)+'Actual Time Lap Summary'!X8)/W$6)/60</f>
        <v>33.121558661584075</v>
      </c>
      <c r="BI9" s="107">
        <f t="shared" si="33"/>
        <v>7.293519695044495</v>
      </c>
      <c r="BJ9" s="106">
        <f>SUM((('Actual Time Lap Summary'!M8*60)+'Actual Time Lap Summary'!N8)/M$6)/60</f>
        <v>34.62515883100381</v>
      </c>
      <c r="BK9" s="107">
        <f t="shared" si="34"/>
        <v>37.509529860228525</v>
      </c>
      <c r="BL9" s="106">
        <f>SUM((('Actual Time Lap Summary'!S8*60)+'Actual Time Lap Summary'!T8)/S$6)/60</f>
        <v>43.6255823803473</v>
      </c>
      <c r="BM9" s="107">
        <f t="shared" si="35"/>
        <v>37.53494282083821</v>
      </c>
      <c r="BN9" s="106">
        <f>SUM((('Actual Time Lap Summary'!AI8*60)+'Actual Time Lap Summary'!AJ8)/AI$6)/60</f>
        <v>39.326556543837356</v>
      </c>
      <c r="BO9" s="107">
        <f aca="true" t="shared" si="44" ref="BO9:BO25">SUM(BN9-AI9)*60</f>
        <v>19.59339263024134</v>
      </c>
      <c r="BP9" s="106">
        <f>SUM((('Actual Time Lap Summary'!AE8*60)+'Actual Time Lap Summary'!AF8)/AE$6)/60</f>
        <v>33.20626853028378</v>
      </c>
      <c r="BQ9" s="107">
        <f t="shared" si="36"/>
        <v>12.376111817026754</v>
      </c>
      <c r="BR9" s="106">
        <f>SUM((('Actual Time Lap Summary'!AG8*60)+'Actual Time Lap Summary'!AH8)/AG$6)/60</f>
        <v>38.4582803896654</v>
      </c>
      <c r="BS9" s="107">
        <f t="shared" si="37"/>
        <v>27.496823379923825</v>
      </c>
    </row>
    <row r="10" spans="1:71" s="93" customFormat="1" ht="23.25" customHeight="1">
      <c r="A10" s="85">
        <v>3</v>
      </c>
      <c r="B10" s="42">
        <f>+Dayats!G11</f>
        <v>43</v>
      </c>
      <c r="C10" s="42">
        <f>+Dayats!H11</f>
        <v>4.729120942590015</v>
      </c>
      <c r="D10" s="71"/>
      <c r="E10" s="42">
        <f>+Dayats!G12</f>
        <v>34</v>
      </c>
      <c r="F10" s="73">
        <f>+Dayats!H12</f>
        <v>36.238881829733174</v>
      </c>
      <c r="G10" s="109">
        <f t="shared" si="0"/>
        <v>46</v>
      </c>
      <c r="H10" s="110">
        <f t="shared" si="1"/>
        <v>19.383429672446653</v>
      </c>
      <c r="I10" s="109">
        <f t="shared" si="2"/>
        <v>42</v>
      </c>
      <c r="J10" s="110">
        <f t="shared" si="3"/>
        <v>0.9656925031769958</v>
      </c>
      <c r="K10" s="109">
        <f t="shared" si="4"/>
        <v>41</v>
      </c>
      <c r="L10" s="110">
        <f t="shared" si="5"/>
        <v>49.529860228716274</v>
      </c>
      <c r="M10" s="109">
        <f t="shared" si="6"/>
        <v>41</v>
      </c>
      <c r="N10" s="110">
        <f t="shared" si="7"/>
        <v>59.69504447268079</v>
      </c>
      <c r="O10" s="109">
        <f t="shared" si="8"/>
        <v>41</v>
      </c>
      <c r="P10" s="110">
        <f t="shared" si="9"/>
        <v>39.36467598475218</v>
      </c>
      <c r="Q10" s="109">
        <f t="shared" si="38"/>
        <v>44</v>
      </c>
      <c r="R10" s="110">
        <f t="shared" si="39"/>
        <v>10.571791613722894</v>
      </c>
      <c r="S10" s="109">
        <f t="shared" si="10"/>
        <v>52</v>
      </c>
      <c r="T10" s="110">
        <f t="shared" si="11"/>
        <v>40.10165184243945</v>
      </c>
      <c r="U10" s="109">
        <f t="shared" si="40"/>
        <v>45</v>
      </c>
      <c r="V10" s="110">
        <f t="shared" si="41"/>
        <v>50.48169556840065</v>
      </c>
      <c r="W10" s="109">
        <f t="shared" si="12"/>
        <v>40</v>
      </c>
      <c r="X10" s="110">
        <f t="shared" si="13"/>
        <v>43.45616264294776</v>
      </c>
      <c r="Y10" s="109">
        <f t="shared" si="14"/>
        <v>48</v>
      </c>
      <c r="Z10" s="110">
        <f t="shared" si="15"/>
        <v>8.182973316391156</v>
      </c>
      <c r="AA10" s="109">
        <f t="shared" si="16"/>
        <v>48</v>
      </c>
      <c r="AB10" s="110">
        <f t="shared" si="17"/>
        <v>27.242693773824413</v>
      </c>
      <c r="AC10" s="109">
        <f t="shared" si="18"/>
        <v>42</v>
      </c>
      <c r="AD10" s="110">
        <f t="shared" si="19"/>
        <v>28.91994917407814</v>
      </c>
      <c r="AE10" s="109">
        <f t="shared" si="20"/>
        <v>38</v>
      </c>
      <c r="AF10" s="110">
        <f t="shared" si="21"/>
        <v>26.226175349428047</v>
      </c>
      <c r="AG10" s="109">
        <f t="shared" si="22"/>
        <v>48</v>
      </c>
      <c r="AH10" s="110">
        <f t="shared" si="23"/>
        <v>29.783989834815543</v>
      </c>
      <c r="AI10" s="109">
        <f t="shared" si="42"/>
        <v>47</v>
      </c>
      <c r="AJ10" s="110">
        <f t="shared" si="43"/>
        <v>9.73316391359603</v>
      </c>
      <c r="AP10" s="106">
        <f>SUM((('Actual Time Lap Summary'!O9*60)+'Actual Time Lap Summary'!P9)/O$6)/60</f>
        <v>41.6560779330792</v>
      </c>
      <c r="AQ10" s="107">
        <f t="shared" si="24"/>
        <v>39.36467598475218</v>
      </c>
      <c r="AR10" s="106">
        <f>SUM((('Actual Time Lap Summary'!Q9*60)+'Actual Time Lap Summary'!R9)/Q$6)/60</f>
        <v>44.17619652689538</v>
      </c>
      <c r="AS10" s="107">
        <f t="shared" si="25"/>
        <v>10.571791613722894</v>
      </c>
      <c r="AT10" s="106">
        <f>SUM((('Actual Time Lap Summary'!G9*60)+'Actual Time Lap Summary'!H9)/G$6)/60</f>
        <v>46.323057161207444</v>
      </c>
      <c r="AU10" s="107">
        <f t="shared" si="26"/>
        <v>19.383429672446653</v>
      </c>
      <c r="AV10" s="106">
        <f>SUM((('Actual Time Lap Summary'!U9*60)+'Actual Time Lap Summary'!V9)/U$6)/60</f>
        <v>45.84136159280668</v>
      </c>
      <c r="AW10" s="107">
        <f t="shared" si="27"/>
        <v>50.48169556840065</v>
      </c>
      <c r="AX10" s="106">
        <f>SUM((('Actual Time Lap Summary'!K9*60)+'Actual Time Lap Summary'!L9)/K$6)/60</f>
        <v>41.825497670478605</v>
      </c>
      <c r="AY10" s="107">
        <f t="shared" si="28"/>
        <v>49.529860228716274</v>
      </c>
      <c r="AZ10" s="106">
        <f>SUM((('Actual Time Lap Summary'!AC9*60)+'Actual Time Lap Summary'!AD9)/AC$6)/60</f>
        <v>42.4819991529013</v>
      </c>
      <c r="BA10" s="107">
        <f t="shared" si="29"/>
        <v>28.91994917407814</v>
      </c>
      <c r="BB10" s="106">
        <f>SUM((('Actual Time Lap Summary'!I9*60)+'Actual Time Lap Summary'!J9)/I$6)/60</f>
        <v>42.01609487505295</v>
      </c>
      <c r="BC10" s="107">
        <f t="shared" si="30"/>
        <v>0.9656925031769958</v>
      </c>
      <c r="BD10" s="106">
        <f>SUM((('Actual Time Lap Summary'!Y9*60)+'Actual Time Lap Summary'!Z9)/Y$6)/60</f>
        <v>48.13638288860652</v>
      </c>
      <c r="BE10" s="107">
        <f t="shared" si="31"/>
        <v>8.182973316391156</v>
      </c>
      <c r="BF10" s="106">
        <f>SUM((('Actual Time Lap Summary'!AA9*60)+'Actual Time Lap Summary'!AB9)/AA$6)/60</f>
        <v>48.45404489623041</v>
      </c>
      <c r="BG10" s="107">
        <f t="shared" si="32"/>
        <v>27.242693773824413</v>
      </c>
      <c r="BH10" s="106">
        <f>SUM((('Actual Time Lap Summary'!W9*60)+'Actual Time Lap Summary'!X9)/W$6)/60</f>
        <v>40.72426937738246</v>
      </c>
      <c r="BI10" s="107">
        <f t="shared" si="33"/>
        <v>43.45616264294776</v>
      </c>
      <c r="BJ10" s="106">
        <f>SUM((('Actual Time Lap Summary'!M9*60)+'Actual Time Lap Summary'!N9)/M$6)/60</f>
        <v>41.99491740787801</v>
      </c>
      <c r="BK10" s="107">
        <f t="shared" si="34"/>
        <v>59.69504447268079</v>
      </c>
      <c r="BL10" s="106">
        <f>SUM((('Actual Time Lap Summary'!S9*60)+'Actual Time Lap Summary'!T9)/S$6)/60</f>
        <v>52.66836086404066</v>
      </c>
      <c r="BM10" s="107">
        <f t="shared" si="35"/>
        <v>40.10165184243945</v>
      </c>
      <c r="BN10" s="106">
        <f>SUM((('Actual Time Lap Summary'!AI9*60)+'Actual Time Lap Summary'!AJ9)/AI$6)/60</f>
        <v>47.162219398559934</v>
      </c>
      <c r="BO10" s="107">
        <f t="shared" si="44"/>
        <v>9.73316391359603</v>
      </c>
      <c r="BP10" s="106">
        <f>SUM((('Actual Time Lap Summary'!AE9*60)+'Actual Time Lap Summary'!AF9)/AE$6)/60</f>
        <v>38.43710292249047</v>
      </c>
      <c r="BQ10" s="107">
        <f t="shared" si="36"/>
        <v>26.226175349428047</v>
      </c>
      <c r="BR10" s="106">
        <f>SUM((('Actual Time Lap Summary'!AG9*60)+'Actual Time Lap Summary'!AH9)/AG$6)/60</f>
        <v>48.49639983058026</v>
      </c>
      <c r="BS10" s="107">
        <f t="shared" si="37"/>
        <v>29.783989834815543</v>
      </c>
    </row>
    <row r="11" spans="1:71" s="93" customFormat="1" ht="23.25" customHeight="1">
      <c r="A11" s="85">
        <v>4</v>
      </c>
      <c r="B11" s="42">
        <f>+'Green Machine '!G11</f>
        <v>39</v>
      </c>
      <c r="C11" s="42">
        <f>+'Green Machine '!H11</f>
        <v>39.182549767047874</v>
      </c>
      <c r="D11" s="71"/>
      <c r="E11" s="42">
        <f>+'Green Machine '!G12</f>
        <v>33</v>
      </c>
      <c r="F11" s="73">
        <f>+'Green Machine '!H12</f>
        <v>9.834815756035624</v>
      </c>
      <c r="G11" s="109">
        <f t="shared" si="0"/>
        <v>47</v>
      </c>
      <c r="H11" s="110">
        <f t="shared" si="1"/>
        <v>38.38150289017307</v>
      </c>
      <c r="I11" s="109">
        <f t="shared" si="2"/>
        <v>37</v>
      </c>
      <c r="J11" s="110">
        <f t="shared" si="3"/>
        <v>48.10673443456153</v>
      </c>
      <c r="K11" s="109">
        <f t="shared" si="4"/>
        <v>44</v>
      </c>
      <c r="L11" s="110">
        <f t="shared" si="5"/>
        <v>27.090216010165022</v>
      </c>
      <c r="M11" s="109">
        <f t="shared" si="6"/>
        <v>41</v>
      </c>
      <c r="N11" s="110">
        <f t="shared" si="7"/>
        <v>41.90597204574331</v>
      </c>
      <c r="O11" s="109">
        <f t="shared" si="8"/>
        <v>38</v>
      </c>
      <c r="P11" s="110">
        <f t="shared" si="9"/>
        <v>54.180432020330045</v>
      </c>
      <c r="Q11" s="109">
        <f t="shared" si="38"/>
        <v>47</v>
      </c>
      <c r="R11" s="110">
        <f t="shared" si="39"/>
        <v>42.77001270647986</v>
      </c>
      <c r="S11" s="109">
        <f t="shared" si="10"/>
        <v>42</v>
      </c>
      <c r="T11" s="110">
        <f t="shared" si="11"/>
        <v>41.626429479034215</v>
      </c>
      <c r="U11" s="109">
        <f t="shared" si="40"/>
        <v>53</v>
      </c>
      <c r="V11" s="110">
        <f t="shared" si="41"/>
        <v>51.2138728323697</v>
      </c>
      <c r="W11" s="109">
        <f t="shared" si="12"/>
        <v>39</v>
      </c>
      <c r="X11" s="110">
        <f t="shared" si="13"/>
        <v>17.05209656925021</v>
      </c>
      <c r="Y11" s="109">
        <f t="shared" si="14"/>
        <v>41</v>
      </c>
      <c r="Z11" s="110">
        <f t="shared" si="15"/>
        <v>43.17662007623909</v>
      </c>
      <c r="AA11" s="109">
        <f t="shared" si="16"/>
        <v>50</v>
      </c>
      <c r="AB11" s="110">
        <f t="shared" si="17"/>
        <v>35.578144853875386</v>
      </c>
      <c r="AC11" s="109">
        <f t="shared" si="18"/>
        <v>41</v>
      </c>
      <c r="AD11" s="110">
        <f t="shared" si="19"/>
        <v>6.327827191867499</v>
      </c>
      <c r="AE11" s="109">
        <f t="shared" si="20"/>
        <v>38</v>
      </c>
      <c r="AF11" s="110">
        <f t="shared" si="21"/>
        <v>46.55654383735708</v>
      </c>
      <c r="AG11" s="109">
        <f t="shared" si="22"/>
        <v>48</v>
      </c>
      <c r="AH11" s="110">
        <f t="shared" si="23"/>
        <v>0.5590851334177671</v>
      </c>
      <c r="AI11" s="109">
        <f t="shared" si="42"/>
        <v>47</v>
      </c>
      <c r="AJ11" s="110">
        <f t="shared" si="43"/>
        <v>36.41677255400225</v>
      </c>
      <c r="AP11" s="106">
        <f>SUM((('Actual Time Lap Summary'!O10*60)+'Actual Time Lap Summary'!P10)/O$6)/60</f>
        <v>38.903007200338834</v>
      </c>
      <c r="AQ11" s="107">
        <f t="shared" si="24"/>
        <v>54.180432020330045</v>
      </c>
      <c r="AR11" s="106">
        <f>SUM((('Actual Time Lap Summary'!Q10*60)+'Actual Time Lap Summary'!R10)/Q$6)/60</f>
        <v>47.712833545108</v>
      </c>
      <c r="AS11" s="107">
        <f t="shared" si="25"/>
        <v>42.77001270647986</v>
      </c>
      <c r="AT11" s="106">
        <f>SUM((('Actual Time Lap Summary'!G10*60)+'Actual Time Lap Summary'!H10)/G$6)/60</f>
        <v>47.63969171483622</v>
      </c>
      <c r="AU11" s="107">
        <f t="shared" si="26"/>
        <v>38.38150289017307</v>
      </c>
      <c r="AV11" s="106">
        <f>SUM((('Actual Time Lap Summary'!U10*60)+'Actual Time Lap Summary'!V10)/U$6)/60</f>
        <v>53.85356454720616</v>
      </c>
      <c r="AW11" s="107">
        <f t="shared" si="27"/>
        <v>51.2138728323697</v>
      </c>
      <c r="AX11" s="106">
        <f>SUM((('Actual Time Lap Summary'!K10*60)+'Actual Time Lap Summary'!L10)/K$6)/60</f>
        <v>44.45150360016942</v>
      </c>
      <c r="AY11" s="107">
        <f t="shared" si="28"/>
        <v>27.090216010165022</v>
      </c>
      <c r="AZ11" s="106">
        <f>SUM((('Actual Time Lap Summary'!AC10*60)+'Actual Time Lap Summary'!AD10)/AC$6)/60</f>
        <v>41.105463786531125</v>
      </c>
      <c r="BA11" s="107">
        <f t="shared" si="29"/>
        <v>6.327827191867499</v>
      </c>
      <c r="BB11" s="106">
        <f>SUM((('Actual Time Lap Summary'!I10*60)+'Actual Time Lap Summary'!J10)/I$6)/60</f>
        <v>37.80177890724269</v>
      </c>
      <c r="BC11" s="107">
        <f t="shared" si="30"/>
        <v>48.10673443456153</v>
      </c>
      <c r="BD11" s="106">
        <f>SUM((('Actual Time Lap Summary'!Y10*60)+'Actual Time Lap Summary'!Z10)/Y$6)/60</f>
        <v>41.719610334603985</v>
      </c>
      <c r="BE11" s="107">
        <f t="shared" si="31"/>
        <v>43.17662007623909</v>
      </c>
      <c r="BF11" s="106">
        <f>SUM((('Actual Time Lap Summary'!AA10*60)+'Actual Time Lap Summary'!AB10)/AA$6)/60</f>
        <v>50.59296908089792</v>
      </c>
      <c r="BG11" s="107">
        <f t="shared" si="32"/>
        <v>35.578144853875386</v>
      </c>
      <c r="BH11" s="106">
        <f>SUM((('Actual Time Lap Summary'!W10*60)+'Actual Time Lap Summary'!X10)/W$6)/60</f>
        <v>39.2842016094875</v>
      </c>
      <c r="BI11" s="107">
        <f t="shared" si="33"/>
        <v>17.05209656925021</v>
      </c>
      <c r="BJ11" s="106">
        <f>SUM((('Actual Time Lap Summary'!M10*60)+'Actual Time Lap Summary'!N10)/M$6)/60</f>
        <v>41.698432867429055</v>
      </c>
      <c r="BK11" s="107">
        <f t="shared" si="34"/>
        <v>41.90597204574331</v>
      </c>
      <c r="BL11" s="106">
        <f>SUM((('Actual Time Lap Summary'!S10*60)+'Actual Time Lap Summary'!T10)/S$6)/60</f>
        <v>42.69377382465057</v>
      </c>
      <c r="BM11" s="107">
        <f t="shared" si="35"/>
        <v>41.626429479034215</v>
      </c>
      <c r="BN11" s="106">
        <f>SUM((('Actual Time Lap Summary'!AI10*60)+'Actual Time Lap Summary'!AJ10)/AI$6)/60</f>
        <v>47.60694620923337</v>
      </c>
      <c r="BO11" s="107">
        <f t="shared" si="44"/>
        <v>36.41677255400225</v>
      </c>
      <c r="BP11" s="106">
        <f>SUM((('Actual Time Lap Summary'!AE10*60)+'Actual Time Lap Summary'!AF10)/AE$6)/60</f>
        <v>38.775942397289285</v>
      </c>
      <c r="BQ11" s="107">
        <f t="shared" si="36"/>
        <v>46.55654383735708</v>
      </c>
      <c r="BR11" s="106">
        <f>SUM((('Actual Time Lap Summary'!AG10*60)+'Actual Time Lap Summary'!AH10)/AG$6)/60</f>
        <v>48.00931808555696</v>
      </c>
      <c r="BS11" s="107">
        <f t="shared" si="37"/>
        <v>0.5590851334177671</v>
      </c>
    </row>
    <row r="12" spans="1:71" s="93" customFormat="1" ht="23.25" customHeight="1">
      <c r="A12" s="85">
        <v>5</v>
      </c>
      <c r="B12" s="42">
        <f>+'Surfin Turtles'!G11</f>
        <v>39</v>
      </c>
      <c r="C12" s="42">
        <f>+'Surfin Turtles'!H11</f>
        <v>17.05209656925021</v>
      </c>
      <c r="D12" s="71"/>
      <c r="E12" s="42">
        <f>+'Surfin Turtles'!G12</f>
        <v>33</v>
      </c>
      <c r="F12" s="73">
        <f>+'Surfin Turtles'!H12</f>
        <v>12.376111817026754</v>
      </c>
      <c r="G12" s="109">
        <f t="shared" si="0"/>
        <v>59</v>
      </c>
      <c r="H12" s="110">
        <f t="shared" si="1"/>
        <v>37.071290944123234</v>
      </c>
      <c r="I12" s="109">
        <f t="shared" si="2"/>
        <v>38</v>
      </c>
      <c r="J12" s="110">
        <f t="shared" si="3"/>
        <v>14.790343074967751</v>
      </c>
      <c r="K12" s="109">
        <f t="shared" si="4"/>
        <v>44</v>
      </c>
      <c r="L12" s="110">
        <f t="shared" si="5"/>
        <v>29.631512071156152</v>
      </c>
      <c r="M12" s="109">
        <f t="shared" si="6"/>
        <v>44</v>
      </c>
      <c r="N12" s="110">
        <f t="shared" si="7"/>
        <v>29.631512071156152</v>
      </c>
      <c r="O12" s="109">
        <f t="shared" si="8"/>
        <v>38</v>
      </c>
      <c r="P12" s="110">
        <f t="shared" si="9"/>
        <v>45.285895806861305</v>
      </c>
      <c r="Q12" s="109">
        <f t="shared" si="38"/>
        <v>46</v>
      </c>
      <c r="R12" s="110">
        <f t="shared" si="39"/>
        <v>1.1181702668359605</v>
      </c>
      <c r="S12" s="109">
        <f t="shared" si="10"/>
        <v>42</v>
      </c>
      <c r="T12" s="110">
        <f t="shared" si="11"/>
        <v>37.81448538754731</v>
      </c>
      <c r="U12" s="109">
        <f t="shared" si="40"/>
        <v>49</v>
      </c>
      <c r="V12" s="110">
        <f t="shared" si="41"/>
        <v>14.720616570327252</v>
      </c>
      <c r="W12" s="109">
        <f t="shared" si="12"/>
        <v>38</v>
      </c>
      <c r="X12" s="110">
        <f t="shared" si="13"/>
        <v>51.639135959338915</v>
      </c>
      <c r="Y12" s="109">
        <f t="shared" si="14"/>
        <v>41</v>
      </c>
      <c r="Z12" s="110">
        <f t="shared" si="15"/>
        <v>48.25921219822092</v>
      </c>
      <c r="AA12" s="109">
        <f t="shared" si="16"/>
        <v>45</v>
      </c>
      <c r="AB12" s="110">
        <f t="shared" si="17"/>
        <v>20.457433290978315</v>
      </c>
      <c r="AC12" s="109">
        <f t="shared" si="18"/>
        <v>46</v>
      </c>
      <c r="AD12" s="110">
        <f t="shared" si="19"/>
        <v>15.09529860228696</v>
      </c>
      <c r="AE12" s="109">
        <f t="shared" si="20"/>
        <v>38</v>
      </c>
      <c r="AF12" s="110">
        <f t="shared" si="21"/>
        <v>33.850063532401435</v>
      </c>
      <c r="AG12" s="109">
        <f t="shared" si="22"/>
        <v>42</v>
      </c>
      <c r="AH12" s="110">
        <f t="shared" si="23"/>
        <v>20.025412960610254</v>
      </c>
      <c r="AI12" s="109">
        <f t="shared" si="42"/>
        <v>43</v>
      </c>
      <c r="AJ12" s="110">
        <f t="shared" si="43"/>
        <v>22.28716645489186</v>
      </c>
      <c r="AP12" s="106">
        <f>SUM((('Actual Time Lap Summary'!O11*60)+'Actual Time Lap Summary'!P11)/O$6)/60</f>
        <v>38.754764930114355</v>
      </c>
      <c r="AQ12" s="107">
        <f t="shared" si="24"/>
        <v>45.285895806861305</v>
      </c>
      <c r="AR12" s="106">
        <f>SUM((('Actual Time Lap Summary'!Q11*60)+'Actual Time Lap Summary'!R11)/Q$6)/60</f>
        <v>46.01863617111393</v>
      </c>
      <c r="AS12" s="107">
        <f t="shared" si="25"/>
        <v>1.1181702668359605</v>
      </c>
      <c r="AT12" s="106">
        <f>SUM((('Actual Time Lap Summary'!G11*60)+'Actual Time Lap Summary'!H11)/G$6)/60</f>
        <v>59.61785484906872</v>
      </c>
      <c r="AU12" s="107">
        <f t="shared" si="26"/>
        <v>37.071290944123234</v>
      </c>
      <c r="AV12" s="106">
        <f>SUM((('Actual Time Lap Summary'!U11*60)+'Actual Time Lap Summary'!V11)/U$6)/60</f>
        <v>49.245343609505454</v>
      </c>
      <c r="AW12" s="107">
        <f t="shared" si="27"/>
        <v>14.720616570327252</v>
      </c>
      <c r="AX12" s="106">
        <f>SUM((('Actual Time Lap Summary'!K11*60)+'Actual Time Lap Summary'!L11)/K$6)/60</f>
        <v>44.49385853451927</v>
      </c>
      <c r="AY12" s="107">
        <f t="shared" si="28"/>
        <v>29.631512071156152</v>
      </c>
      <c r="AZ12" s="106">
        <f>SUM((('Actual Time Lap Summary'!AC11*60)+'Actual Time Lap Summary'!AD11)/AC$6)/60</f>
        <v>46.251588310038116</v>
      </c>
      <c r="BA12" s="107">
        <f t="shared" si="29"/>
        <v>15.09529860228696</v>
      </c>
      <c r="BB12" s="106">
        <f>SUM((('Actual Time Lap Summary'!I11*60)+'Actual Time Lap Summary'!J11)/I$6)/60</f>
        <v>38.24650571791613</v>
      </c>
      <c r="BC12" s="107">
        <f t="shared" si="30"/>
        <v>14.790343074967751</v>
      </c>
      <c r="BD12" s="106">
        <f>SUM((('Actual Time Lap Summary'!Y11*60)+'Actual Time Lap Summary'!Z11)/Y$6)/60</f>
        <v>41.80432020330368</v>
      </c>
      <c r="BE12" s="107">
        <f t="shared" si="31"/>
        <v>48.25921219822092</v>
      </c>
      <c r="BF12" s="106">
        <f>SUM((('Actual Time Lap Summary'!AA11*60)+'Actual Time Lap Summary'!AB11)/AA$6)/60</f>
        <v>45.340957221516305</v>
      </c>
      <c r="BG12" s="107">
        <f t="shared" si="32"/>
        <v>20.457433290978315</v>
      </c>
      <c r="BH12" s="106">
        <f>SUM((('Actual Time Lap Summary'!W11*60)+'Actual Time Lap Summary'!X11)/W$6)/60</f>
        <v>38.86065226598898</v>
      </c>
      <c r="BI12" s="107">
        <f t="shared" si="33"/>
        <v>51.639135959338915</v>
      </c>
      <c r="BJ12" s="106">
        <f>SUM((('Actual Time Lap Summary'!M11*60)+'Actual Time Lap Summary'!N11)/M$6)/60</f>
        <v>44.49385853451927</v>
      </c>
      <c r="BK12" s="107">
        <f t="shared" si="34"/>
        <v>29.631512071156152</v>
      </c>
      <c r="BL12" s="106">
        <f>SUM((('Actual Time Lap Summary'!S11*60)+'Actual Time Lap Summary'!T11)/S$6)/60</f>
        <v>42.63024142312579</v>
      </c>
      <c r="BM12" s="107">
        <f t="shared" si="35"/>
        <v>37.81448538754731</v>
      </c>
      <c r="BN12" s="106">
        <f>SUM((('Actual Time Lap Summary'!AI11*60)+'Actual Time Lap Summary'!AJ11)/AI$6)/60</f>
        <v>43.3714527742482</v>
      </c>
      <c r="BO12" s="107">
        <f t="shared" si="44"/>
        <v>22.28716645489186</v>
      </c>
      <c r="BP12" s="106">
        <f>SUM((('Actual Time Lap Summary'!AE11*60)+'Actual Time Lap Summary'!AF11)/AE$6)/60</f>
        <v>38.564167725540024</v>
      </c>
      <c r="BQ12" s="107">
        <f t="shared" si="36"/>
        <v>33.850063532401435</v>
      </c>
      <c r="BR12" s="106">
        <f>SUM((('Actual Time Lap Summary'!AG11*60)+'Actual Time Lap Summary'!AH11)/AG$6)/60</f>
        <v>42.33375688267684</v>
      </c>
      <c r="BS12" s="107">
        <f t="shared" si="37"/>
        <v>20.025412960610254</v>
      </c>
    </row>
    <row r="13" spans="1:71" s="93" customFormat="1" ht="23.25" customHeight="1">
      <c r="A13" s="85">
        <v>6</v>
      </c>
      <c r="B13" s="42">
        <f>+Giants!G11</f>
        <v>42</v>
      </c>
      <c r="C13" s="42">
        <f>+Giants!H11</f>
        <v>48.48792884371065</v>
      </c>
      <c r="D13" s="71"/>
      <c r="E13" s="42">
        <f>+Giants!G12</f>
        <v>34</v>
      </c>
      <c r="F13" s="73">
        <f>+Giants!H12</f>
        <v>37.509529860228525</v>
      </c>
      <c r="G13" s="194">
        <f t="shared" si="0"/>
        <v>71</v>
      </c>
      <c r="H13" s="195">
        <f t="shared" si="1"/>
        <v>41.54142581888209</v>
      </c>
      <c r="I13" s="109">
        <f t="shared" si="2"/>
        <v>43</v>
      </c>
      <c r="J13" s="110">
        <f t="shared" si="3"/>
        <v>19.745870393901157</v>
      </c>
      <c r="K13" s="109">
        <f t="shared" si="4"/>
        <v>46</v>
      </c>
      <c r="L13" s="110">
        <f t="shared" si="5"/>
        <v>43.04955527318896</v>
      </c>
      <c r="M13" s="109">
        <f t="shared" si="6"/>
        <v>48</v>
      </c>
      <c r="N13" s="110">
        <f t="shared" si="7"/>
        <v>14.536213468868766</v>
      </c>
      <c r="O13" s="109">
        <f t="shared" si="8"/>
        <v>43</v>
      </c>
      <c r="P13" s="110">
        <f t="shared" si="9"/>
        <v>12.121982210927342</v>
      </c>
      <c r="Q13" s="109">
        <f t="shared" si="38"/>
        <v>52</v>
      </c>
      <c r="R13" s="110">
        <f t="shared" si="39"/>
        <v>36.28970775095297</v>
      </c>
      <c r="S13" s="109">
        <f t="shared" si="10"/>
        <v>47</v>
      </c>
      <c r="T13" s="110">
        <f t="shared" si="11"/>
        <v>40.22871664548873</v>
      </c>
      <c r="U13" s="194">
        <f t="shared" si="40"/>
        <v>78</v>
      </c>
      <c r="V13" s="195">
        <f t="shared" si="41"/>
        <v>25.202312138728473</v>
      </c>
      <c r="W13" s="109">
        <f t="shared" si="12"/>
        <v>44</v>
      </c>
      <c r="X13" s="110">
        <f t="shared" si="13"/>
        <v>30.902160101651504</v>
      </c>
      <c r="Y13" s="109">
        <f t="shared" si="14"/>
        <v>45</v>
      </c>
      <c r="Z13" s="110">
        <f t="shared" si="15"/>
        <v>59.84752223634061</v>
      </c>
      <c r="AA13" s="109">
        <f t="shared" si="16"/>
        <v>49</v>
      </c>
      <c r="AB13" s="110">
        <f t="shared" si="17"/>
        <v>18.068614993647003</v>
      </c>
      <c r="AC13" s="109">
        <f t="shared" si="18"/>
        <v>46</v>
      </c>
      <c r="AD13" s="110">
        <f t="shared" si="19"/>
        <v>17.63659466327809</v>
      </c>
      <c r="AE13" s="109">
        <f t="shared" si="20"/>
        <v>41</v>
      </c>
      <c r="AF13" s="110">
        <f t="shared" si="21"/>
        <v>43.17662007623909</v>
      </c>
      <c r="AG13" s="109">
        <f t="shared" si="22"/>
        <v>45</v>
      </c>
      <c r="AH13" s="110">
        <f t="shared" si="23"/>
        <v>48.41168996188031</v>
      </c>
      <c r="AI13" s="109">
        <f t="shared" si="42"/>
        <v>44</v>
      </c>
      <c r="AJ13" s="110">
        <f t="shared" si="43"/>
        <v>9.301143583227116</v>
      </c>
      <c r="AP13" s="106">
        <f>SUM((('Actual Time Lap Summary'!O12*60)+'Actual Time Lap Summary'!P12)/O$6)/60</f>
        <v>43.20203303684879</v>
      </c>
      <c r="AQ13" s="107">
        <f t="shared" si="24"/>
        <v>12.121982210927342</v>
      </c>
      <c r="AR13" s="106">
        <f>SUM((('Actual Time Lap Summary'!Q12*60)+'Actual Time Lap Summary'!R12)/Q$6)/60</f>
        <v>52.60482846251588</v>
      </c>
      <c r="AS13" s="107">
        <f t="shared" si="25"/>
        <v>36.28970775095297</v>
      </c>
      <c r="AT13" s="106">
        <f>SUM((('Actual Time Lap Summary'!G12*60)+'Actual Time Lap Summary'!H12)/G$6)/60</f>
        <v>71.69235709698137</v>
      </c>
      <c r="AU13" s="107">
        <f t="shared" si="26"/>
        <v>41.54142581888209</v>
      </c>
      <c r="AV13" s="106">
        <f>SUM((('Actual Time Lap Summary'!U12*60)+'Actual Time Lap Summary'!V12)/U$6)/60</f>
        <v>78.42003853564547</v>
      </c>
      <c r="AW13" s="107">
        <f t="shared" si="27"/>
        <v>25.202312138728473</v>
      </c>
      <c r="AX13" s="106">
        <f>SUM((('Actual Time Lap Summary'!K12*60)+'Actual Time Lap Summary'!L12)/K$6)/60</f>
        <v>46.71749258788648</v>
      </c>
      <c r="AY13" s="107">
        <f t="shared" si="28"/>
        <v>43.04955527318896</v>
      </c>
      <c r="AZ13" s="106">
        <f>SUM((('Actual Time Lap Summary'!AC12*60)+'Actual Time Lap Summary'!AD12)/AC$6)/60</f>
        <v>46.29394324438797</v>
      </c>
      <c r="BA13" s="107">
        <f t="shared" si="29"/>
        <v>17.63659466327809</v>
      </c>
      <c r="BB13" s="106">
        <f>SUM((('Actual Time Lap Summary'!I12*60)+'Actual Time Lap Summary'!J12)/I$6)/60</f>
        <v>43.32909783989835</v>
      </c>
      <c r="BC13" s="107">
        <f t="shared" si="30"/>
        <v>19.745870393901157</v>
      </c>
      <c r="BD13" s="106">
        <f>SUM((('Actual Time Lap Summary'!Y12*60)+'Actual Time Lap Summary'!Z12)/Y$6)/60</f>
        <v>45.99745870393901</v>
      </c>
      <c r="BE13" s="107">
        <f t="shared" si="31"/>
        <v>59.84752223634061</v>
      </c>
      <c r="BF13" s="106">
        <f>SUM((('Actual Time Lap Summary'!AA12*60)+'Actual Time Lap Summary'!AB12)/AA$6)/60</f>
        <v>49.30114358322745</v>
      </c>
      <c r="BG13" s="107">
        <f t="shared" si="32"/>
        <v>18.068614993647003</v>
      </c>
      <c r="BH13" s="106">
        <f>SUM((('Actual Time Lap Summary'!W12*60)+'Actual Time Lap Summary'!X12)/W$6)/60</f>
        <v>44.51503600169419</v>
      </c>
      <c r="BI13" s="107">
        <f t="shared" si="33"/>
        <v>30.902160101651504</v>
      </c>
      <c r="BJ13" s="106">
        <f>SUM((('Actual Time Lap Summary'!M12*60)+'Actual Time Lap Summary'!N12)/M$6)/60</f>
        <v>48.242270224481146</v>
      </c>
      <c r="BK13" s="107">
        <f t="shared" si="34"/>
        <v>14.536213468868766</v>
      </c>
      <c r="BL13" s="106">
        <f>SUM((('Actual Time Lap Summary'!S12*60)+'Actual Time Lap Summary'!T12)/S$6)/60</f>
        <v>47.670478610758146</v>
      </c>
      <c r="BM13" s="107">
        <f t="shared" si="35"/>
        <v>40.22871664548873</v>
      </c>
      <c r="BN13" s="106">
        <f>SUM((('Actual Time Lap Summary'!AI12*60)+'Actual Time Lap Summary'!AJ12)/AI$6)/60</f>
        <v>44.15501905972045</v>
      </c>
      <c r="BO13" s="107">
        <f t="shared" si="44"/>
        <v>9.301143583227116</v>
      </c>
      <c r="BP13" s="106">
        <f>SUM((('Actual Time Lap Summary'!AE12*60)+'Actual Time Lap Summary'!AF12)/AE$6)/60</f>
        <v>41.719610334603985</v>
      </c>
      <c r="BQ13" s="107">
        <f t="shared" si="36"/>
        <v>43.17662007623909</v>
      </c>
      <c r="BR13" s="106">
        <f>SUM((('Actual Time Lap Summary'!AG12*60)+'Actual Time Lap Summary'!AH12)/AG$6)/60</f>
        <v>45.80686149936467</v>
      </c>
      <c r="BS13" s="107">
        <f t="shared" si="37"/>
        <v>48.41168996188031</v>
      </c>
    </row>
    <row r="14" spans="1:71" s="93" customFormat="1" ht="23.25" customHeight="1">
      <c r="A14" s="85">
        <v>7</v>
      </c>
      <c r="B14" s="42">
        <f>+'NCL Red'!G11</f>
        <v>47</v>
      </c>
      <c r="C14" s="42">
        <f>+'NCL Red'!H11</f>
        <v>45.18424396442214</v>
      </c>
      <c r="D14" s="71"/>
      <c r="E14" s="42">
        <f>+'NCL Red'!G12</f>
        <v>36</v>
      </c>
      <c r="F14" s="73">
        <f>+'NCL Red'!H12</f>
        <v>25.51461245235089</v>
      </c>
      <c r="G14" s="109">
        <f t="shared" si="0"/>
        <v>47</v>
      </c>
      <c r="H14" s="110">
        <f t="shared" si="1"/>
        <v>25.85741811175339</v>
      </c>
      <c r="I14" s="109">
        <f t="shared" si="2"/>
        <v>41</v>
      </c>
      <c r="J14" s="110">
        <f t="shared" si="3"/>
        <v>46.98856416772557</v>
      </c>
      <c r="K14" s="109">
        <f t="shared" si="4"/>
        <v>42</v>
      </c>
      <c r="L14" s="110">
        <f t="shared" si="5"/>
        <v>0.9656925031769958</v>
      </c>
      <c r="M14" s="109">
        <f t="shared" si="6"/>
        <v>39</v>
      </c>
      <c r="N14" s="110">
        <f t="shared" si="7"/>
        <v>8.157560355781044</v>
      </c>
      <c r="O14" s="109">
        <f t="shared" si="8"/>
        <v>40</v>
      </c>
      <c r="P14" s="110">
        <f t="shared" si="9"/>
        <v>28.208386277000983</v>
      </c>
      <c r="Q14" s="109">
        <f t="shared" si="38"/>
        <v>149</v>
      </c>
      <c r="R14" s="110">
        <f t="shared" si="39"/>
        <v>2.8208386276998</v>
      </c>
      <c r="S14" s="109">
        <f t="shared" si="10"/>
        <v>43</v>
      </c>
      <c r="T14" s="110">
        <f t="shared" si="11"/>
        <v>59.135959339263025</v>
      </c>
      <c r="U14" s="109">
        <f t="shared" si="40"/>
        <v>52</v>
      </c>
      <c r="V14" s="110">
        <f t="shared" si="41"/>
        <v>0.4238921001925178</v>
      </c>
      <c r="W14" s="109">
        <f t="shared" si="12"/>
        <v>43</v>
      </c>
      <c r="X14" s="110">
        <f t="shared" si="13"/>
        <v>57.86531130876767</v>
      </c>
      <c r="Y14" s="109">
        <f t="shared" si="14"/>
        <v>52</v>
      </c>
      <c r="Z14" s="110">
        <f t="shared" si="15"/>
        <v>38.8310038119441</v>
      </c>
      <c r="AA14" s="109">
        <f t="shared" si="16"/>
        <v>50</v>
      </c>
      <c r="AB14" s="110">
        <f t="shared" si="17"/>
        <v>35.578144853875386</v>
      </c>
      <c r="AC14" s="109">
        <f t="shared" si="18"/>
        <v>42</v>
      </c>
      <c r="AD14" s="110">
        <f t="shared" si="19"/>
        <v>2.2363405336723474</v>
      </c>
      <c r="AE14" s="109">
        <f t="shared" si="20"/>
        <v>40</v>
      </c>
      <c r="AF14" s="110">
        <f t="shared" si="21"/>
        <v>37.10292249047015</v>
      </c>
      <c r="AG14" s="109">
        <f t="shared" si="22"/>
        <v>48</v>
      </c>
      <c r="AH14" s="110">
        <f t="shared" si="23"/>
        <v>11.994917407878063</v>
      </c>
      <c r="AI14" s="109">
        <f t="shared" si="42"/>
        <v>51</v>
      </c>
      <c r="AJ14" s="110">
        <f t="shared" si="43"/>
        <v>7.344345616263865</v>
      </c>
      <c r="AP14" s="106">
        <f>SUM((('Actual Time Lap Summary'!O13*60)+'Actual Time Lap Summary'!P13)/O$6)/60</f>
        <v>40.47013977128335</v>
      </c>
      <c r="AQ14" s="107">
        <f t="shared" si="24"/>
        <v>28.208386277000983</v>
      </c>
      <c r="AR14" s="106">
        <f>SUM((('Actual Time Lap Summary'!Q13*60)+'Actual Time Lap Summary'!R13)/Q$6)/60</f>
        <v>149.04701397712833</v>
      </c>
      <c r="AS14" s="107">
        <f t="shared" si="25"/>
        <v>2.8208386276998</v>
      </c>
      <c r="AT14" s="106">
        <f>SUM((('Actual Time Lap Summary'!G13*60)+'Actual Time Lap Summary'!H13)/G$6)/60</f>
        <v>47.43095696852922</v>
      </c>
      <c r="AU14" s="107">
        <f t="shared" si="26"/>
        <v>25.85741811175339</v>
      </c>
      <c r="AV14" s="106">
        <f>SUM((('Actual Time Lap Summary'!U13*60)+'Actual Time Lap Summary'!V13)/U$6)/60</f>
        <v>52.00706486833654</v>
      </c>
      <c r="AW14" s="107">
        <f t="shared" si="27"/>
        <v>0.4238921001925178</v>
      </c>
      <c r="AX14" s="106">
        <f>SUM((('Actual Time Lap Summary'!K13*60)+'Actual Time Lap Summary'!L13)/K$6)/60</f>
        <v>42.01609487505295</v>
      </c>
      <c r="AY14" s="107">
        <f t="shared" si="28"/>
        <v>0.9656925031769958</v>
      </c>
      <c r="AZ14" s="106">
        <f>SUM((('Actual Time Lap Summary'!AC13*60)+'Actual Time Lap Summary'!AD13)/AC$6)/60</f>
        <v>42.03727234222787</v>
      </c>
      <c r="BA14" s="107">
        <f t="shared" si="29"/>
        <v>2.2363405336723474</v>
      </c>
      <c r="BB14" s="106">
        <f>SUM((('Actual Time Lap Summary'!I13*60)+'Actual Time Lap Summary'!J13)/I$6)/60</f>
        <v>41.78314273612876</v>
      </c>
      <c r="BC14" s="107">
        <f t="shared" si="30"/>
        <v>46.98856416772557</v>
      </c>
      <c r="BD14" s="106">
        <f>SUM((('Actual Time Lap Summary'!Y13*60)+'Actual Time Lap Summary'!Z13)/Y$6)/60</f>
        <v>52.647183396865735</v>
      </c>
      <c r="BE14" s="107">
        <f t="shared" si="31"/>
        <v>38.8310038119441</v>
      </c>
      <c r="BF14" s="106">
        <f>SUM((('Actual Time Lap Summary'!AA13*60)+'Actual Time Lap Summary'!AB13)/AA$6)/60</f>
        <v>50.59296908089792</v>
      </c>
      <c r="BG14" s="107">
        <f t="shared" si="32"/>
        <v>35.578144853875386</v>
      </c>
      <c r="BH14" s="106">
        <f>SUM((('Actual Time Lap Summary'!W13*60)+'Actual Time Lap Summary'!X13)/W$6)/60</f>
        <v>43.96442185514613</v>
      </c>
      <c r="BI14" s="107">
        <f t="shared" si="33"/>
        <v>57.86531130876767</v>
      </c>
      <c r="BJ14" s="106">
        <f>SUM((('Actual Time Lap Summary'!M13*60)+'Actual Time Lap Summary'!N13)/M$6)/60</f>
        <v>39.13595933926302</v>
      </c>
      <c r="BK14" s="107">
        <f t="shared" si="34"/>
        <v>8.157560355781044</v>
      </c>
      <c r="BL14" s="106">
        <f>SUM((('Actual Time Lap Summary'!S13*60)+'Actual Time Lap Summary'!T13)/S$6)/60</f>
        <v>43.98559932232105</v>
      </c>
      <c r="BM14" s="107">
        <f t="shared" si="35"/>
        <v>59.135959339263025</v>
      </c>
      <c r="BN14" s="106">
        <f>SUM((('Actual Time Lap Summary'!AI13*60)+'Actual Time Lap Summary'!AJ13)/AI$6)/60</f>
        <v>51.122405760271064</v>
      </c>
      <c r="BO14" s="107">
        <f t="shared" si="44"/>
        <v>7.344345616263865</v>
      </c>
      <c r="BP14" s="106">
        <f>SUM((('Actual Time Lap Summary'!AE13*60)+'Actual Time Lap Summary'!AF13)/AE$6)/60</f>
        <v>40.618382041507836</v>
      </c>
      <c r="BQ14" s="107">
        <f t="shared" si="36"/>
        <v>37.10292249047015</v>
      </c>
      <c r="BR14" s="106">
        <f>SUM((('Actual Time Lap Summary'!AG13*60)+'Actual Time Lap Summary'!AH13)/AG$6)/60</f>
        <v>48.1999152901313</v>
      </c>
      <c r="BS14" s="107">
        <f t="shared" si="37"/>
        <v>11.994917407878063</v>
      </c>
    </row>
    <row r="15" spans="1:71" s="93" customFormat="1" ht="23.25" customHeight="1">
      <c r="A15" s="85">
        <v>8</v>
      </c>
      <c r="B15" s="42">
        <f>+Sharkies!G11</f>
        <v>46</v>
      </c>
      <c r="C15" s="42">
        <f>+Sharkies!H11</f>
        <v>31.740787801778794</v>
      </c>
      <c r="D15" s="72"/>
      <c r="E15" s="42">
        <f>+Sharkies!G12</f>
        <v>38</v>
      </c>
      <c r="F15" s="73">
        <f>+Sharkies!H12</f>
        <v>27.496823379923825</v>
      </c>
      <c r="G15" s="109">
        <f t="shared" si="0"/>
        <v>0</v>
      </c>
      <c r="H15" s="110">
        <f t="shared" si="1"/>
        <v>0</v>
      </c>
      <c r="I15" s="194">
        <f t="shared" si="2"/>
        <v>42</v>
      </c>
      <c r="J15" s="195">
        <f t="shared" si="3"/>
        <v>47.9796696315114</v>
      </c>
      <c r="K15" s="194">
        <f t="shared" si="4"/>
        <v>48</v>
      </c>
      <c r="L15" s="195">
        <f t="shared" si="5"/>
        <v>43.76111817026697</v>
      </c>
      <c r="M15" s="194">
        <f t="shared" si="6"/>
        <v>52</v>
      </c>
      <c r="N15" s="195">
        <f t="shared" si="7"/>
        <v>40.10165184243945</v>
      </c>
      <c r="O15" s="194">
        <f t="shared" si="8"/>
        <v>42</v>
      </c>
      <c r="P15" s="195">
        <f t="shared" si="9"/>
        <v>49.25031766200803</v>
      </c>
      <c r="Q15" s="194">
        <f t="shared" si="38"/>
        <v>60</v>
      </c>
      <c r="R15" s="195">
        <f t="shared" si="39"/>
        <v>16.264294790342717</v>
      </c>
      <c r="S15" s="194">
        <f t="shared" si="10"/>
        <v>53</v>
      </c>
      <c r="T15" s="195">
        <f t="shared" si="11"/>
        <v>38.551461245235004</v>
      </c>
      <c r="U15" s="109">
        <f t="shared" si="40"/>
        <v>0</v>
      </c>
      <c r="V15" s="110">
        <f t="shared" si="41"/>
        <v>0</v>
      </c>
      <c r="W15" s="194">
        <f t="shared" si="12"/>
        <v>54</v>
      </c>
      <c r="X15" s="195">
        <f t="shared" si="13"/>
        <v>10.317662007623909</v>
      </c>
      <c r="Y15" s="194">
        <f t="shared" si="14"/>
        <v>74</v>
      </c>
      <c r="Z15" s="195">
        <f t="shared" si="15"/>
        <v>55.55273189326584</v>
      </c>
      <c r="AA15" s="194">
        <f t="shared" si="16"/>
        <v>109</v>
      </c>
      <c r="AB15" s="195">
        <f t="shared" si="17"/>
        <v>44.49809402795381</v>
      </c>
      <c r="AC15" s="194">
        <f t="shared" si="18"/>
        <v>49</v>
      </c>
      <c r="AD15" s="195">
        <f t="shared" si="19"/>
        <v>14.25667090215967</v>
      </c>
      <c r="AE15" s="194">
        <f t="shared" si="20"/>
        <v>45</v>
      </c>
      <c r="AF15" s="195">
        <f t="shared" si="21"/>
        <v>47.141041931384535</v>
      </c>
      <c r="AG15" s="194">
        <f t="shared" si="22"/>
        <v>51</v>
      </c>
      <c r="AH15" s="195">
        <f t="shared" si="23"/>
        <v>18.78017789072416</v>
      </c>
      <c r="AI15" s="194">
        <f t="shared" si="42"/>
        <v>58</v>
      </c>
      <c r="AJ15" s="195">
        <f t="shared" si="43"/>
        <v>57.484116899618556</v>
      </c>
      <c r="AP15" s="106">
        <f>SUM((('Actual Time Lap Summary'!O14*60)+'Actual Time Lap Summary'!P14)/O$6)/60</f>
        <v>42.820838627700134</v>
      </c>
      <c r="AQ15" s="107">
        <f t="shared" si="24"/>
        <v>49.25031766200803</v>
      </c>
      <c r="AR15" s="106">
        <f>SUM((('Actual Time Lap Summary'!Q14*60)+'Actual Time Lap Summary'!R14)/Q$6)/60</f>
        <v>60.271071579839045</v>
      </c>
      <c r="AS15" s="107">
        <f t="shared" si="25"/>
        <v>16.264294790342717</v>
      </c>
      <c r="AT15" s="106">
        <f>SUM((('Actual Time Lap Summary'!G14*60)+'Actual Time Lap Summary'!H14)/G$6)/60</f>
        <v>0</v>
      </c>
      <c r="AU15" s="107">
        <f t="shared" si="26"/>
        <v>0</v>
      </c>
      <c r="AV15" s="106">
        <f>SUM((('Actual Time Lap Summary'!U14*60)+'Actual Time Lap Summary'!V14)/U$6)/60</f>
        <v>0</v>
      </c>
      <c r="AW15" s="107">
        <f t="shared" si="27"/>
        <v>0</v>
      </c>
      <c r="AX15" s="106">
        <f>SUM((('Actual Time Lap Summary'!K14*60)+'Actual Time Lap Summary'!L14)/K$6)/60</f>
        <v>48.72935196950445</v>
      </c>
      <c r="AY15" s="107">
        <f t="shared" si="28"/>
        <v>43.76111817026697</v>
      </c>
      <c r="AZ15" s="106">
        <f>SUM((('Actual Time Lap Summary'!AC14*60)+'Actual Time Lap Summary'!AD14)/AC$6)/60</f>
        <v>49.23761118170266</v>
      </c>
      <c r="BA15" s="107">
        <f t="shared" si="29"/>
        <v>14.25667090215967</v>
      </c>
      <c r="BB15" s="106">
        <f>SUM((('Actual Time Lap Summary'!I14*60)+'Actual Time Lap Summary'!J14)/I$6)/60</f>
        <v>42.79966116052519</v>
      </c>
      <c r="BC15" s="107">
        <f t="shared" si="30"/>
        <v>47.9796696315114</v>
      </c>
      <c r="BD15" s="106">
        <f>SUM((('Actual Time Lap Summary'!Y14*60)+'Actual Time Lap Summary'!Z14)/Y$6)/60</f>
        <v>74.92587886488776</v>
      </c>
      <c r="BE15" s="107">
        <f t="shared" si="31"/>
        <v>55.55273189326584</v>
      </c>
      <c r="BF15" s="106">
        <f>SUM((('Actual Time Lap Summary'!AA14*60)+'Actual Time Lap Summary'!AB14)/AA$6)/60</f>
        <v>109.7416349004659</v>
      </c>
      <c r="BG15" s="107">
        <f t="shared" si="32"/>
        <v>44.49809402795381</v>
      </c>
      <c r="BH15" s="106">
        <f>SUM((('Actual Time Lap Summary'!W14*60)+'Actual Time Lap Summary'!X14)/W$6)/60</f>
        <v>54.1719610334604</v>
      </c>
      <c r="BI15" s="107">
        <f t="shared" si="33"/>
        <v>10.317662007623909</v>
      </c>
      <c r="BJ15" s="106">
        <f>SUM((('Actual Time Lap Summary'!M14*60)+'Actual Time Lap Summary'!N14)/M$6)/60</f>
        <v>52.66836086404066</v>
      </c>
      <c r="BK15" s="107">
        <f t="shared" si="34"/>
        <v>40.10165184243945</v>
      </c>
      <c r="BL15" s="106">
        <f>SUM((('Actual Time Lap Summary'!S14*60)+'Actual Time Lap Summary'!T14)/S$6)/60</f>
        <v>53.64252435408725</v>
      </c>
      <c r="BM15" s="107">
        <f t="shared" si="35"/>
        <v>38.551461245235004</v>
      </c>
      <c r="BN15" s="106">
        <f>SUM((('Actual Time Lap Summary'!AI14*60)+'Actual Time Lap Summary'!AJ14)/AI$6)/60</f>
        <v>58.95806861499364</v>
      </c>
      <c r="BO15" s="107">
        <f t="shared" si="44"/>
        <v>57.484116899618556</v>
      </c>
      <c r="BP15" s="106">
        <f>SUM((('Actual Time Lap Summary'!AE14*60)+'Actual Time Lap Summary'!AF14)/AE$6)/60</f>
        <v>45.78568403218974</v>
      </c>
      <c r="BQ15" s="107">
        <f t="shared" si="36"/>
        <v>47.141041931384535</v>
      </c>
      <c r="BR15" s="106">
        <f>SUM((('Actual Time Lap Summary'!AG14*60)+'Actual Time Lap Summary'!AH14)/AG$6)/60</f>
        <v>51.3130029648454</v>
      </c>
      <c r="BS15" s="107">
        <f t="shared" si="37"/>
        <v>18.78017789072416</v>
      </c>
    </row>
    <row r="16" spans="1:71" s="93" customFormat="1" ht="23.25" customHeight="1">
      <c r="A16" s="85">
        <v>9</v>
      </c>
      <c r="B16" s="42">
        <f>+Muscats!G11</f>
        <v>41</v>
      </c>
      <c r="C16" s="42">
        <f>+Muscats!H11</f>
        <v>39.480189442069786</v>
      </c>
      <c r="D16" s="71"/>
      <c r="E16" s="42">
        <f>+Muscats!G12</f>
        <v>33</v>
      </c>
      <c r="F16" s="73">
        <f>+Muscats!H12</f>
        <v>7.293519695044495</v>
      </c>
      <c r="G16" s="109">
        <f t="shared" si="0"/>
        <v>0</v>
      </c>
      <c r="H16" s="110">
        <f t="shared" si="1"/>
        <v>0</v>
      </c>
      <c r="I16" s="109">
        <f t="shared" si="2"/>
        <v>41</v>
      </c>
      <c r="J16" s="110">
        <f t="shared" si="3"/>
        <v>26.65819567979696</v>
      </c>
      <c r="K16" s="109">
        <f t="shared" si="4"/>
        <v>44</v>
      </c>
      <c r="L16" s="110">
        <f t="shared" si="5"/>
        <v>1.677255400254154</v>
      </c>
      <c r="M16" s="109">
        <f t="shared" si="6"/>
        <v>88</v>
      </c>
      <c r="N16" s="110">
        <f t="shared" si="7"/>
        <v>7.166454891994363</v>
      </c>
      <c r="O16" s="109">
        <f t="shared" si="8"/>
        <v>41</v>
      </c>
      <c r="P16" s="110">
        <f t="shared" si="9"/>
        <v>17.763659466327795</v>
      </c>
      <c r="Q16" s="109">
        <f t="shared" si="38"/>
        <v>0</v>
      </c>
      <c r="R16" s="110">
        <f t="shared" si="39"/>
        <v>0</v>
      </c>
      <c r="S16" s="109">
        <f t="shared" si="10"/>
        <v>50</v>
      </c>
      <c r="T16" s="110">
        <f t="shared" si="11"/>
        <v>19.059720457433258</v>
      </c>
      <c r="U16" s="109">
        <f t="shared" si="40"/>
        <v>0</v>
      </c>
      <c r="V16" s="110">
        <f t="shared" si="41"/>
        <v>0</v>
      </c>
      <c r="W16" s="109">
        <f t="shared" si="12"/>
        <v>40</v>
      </c>
      <c r="X16" s="110">
        <f t="shared" si="13"/>
        <v>45.997458703939316</v>
      </c>
      <c r="Y16" s="109">
        <f t="shared" si="14"/>
        <v>55</v>
      </c>
      <c r="Z16" s="110">
        <f t="shared" si="15"/>
        <v>44.34561626429485</v>
      </c>
      <c r="AA16" s="109">
        <f t="shared" si="16"/>
        <v>43</v>
      </c>
      <c r="AB16" s="110">
        <f t="shared" si="17"/>
        <v>29.91105463786525</v>
      </c>
      <c r="AC16" s="109">
        <f t="shared" si="18"/>
        <v>47</v>
      </c>
      <c r="AD16" s="110">
        <f t="shared" si="19"/>
        <v>31.334180432020418</v>
      </c>
      <c r="AE16" s="109">
        <f t="shared" si="20"/>
        <v>42</v>
      </c>
      <c r="AF16" s="110">
        <f t="shared" si="21"/>
        <v>16.21346886912292</v>
      </c>
      <c r="AG16" s="109">
        <f t="shared" si="22"/>
        <v>45</v>
      </c>
      <c r="AH16" s="110">
        <f t="shared" si="23"/>
        <v>7.750952986022668</v>
      </c>
      <c r="AI16" s="109">
        <f t="shared" si="42"/>
        <v>48</v>
      </c>
      <c r="AJ16" s="110">
        <f t="shared" si="43"/>
        <v>47.57306226175345</v>
      </c>
      <c r="AP16" s="106">
        <f>SUM((('Actual Time Lap Summary'!O15*60)+'Actual Time Lap Summary'!P15)/O$6)/60</f>
        <v>41.29606099110546</v>
      </c>
      <c r="AQ16" s="107">
        <f t="shared" si="24"/>
        <v>17.763659466327795</v>
      </c>
      <c r="AR16" s="106">
        <f>SUM((('Actual Time Lap Summary'!Q15*60)+'Actual Time Lap Summary'!R15)/Q$6)/60</f>
        <v>0</v>
      </c>
      <c r="AS16" s="107">
        <f t="shared" si="25"/>
        <v>0</v>
      </c>
      <c r="AT16" s="106">
        <f>SUM((('Actual Time Lap Summary'!G15*60)+'Actual Time Lap Summary'!H15)/G$6)/60</f>
        <v>0</v>
      </c>
      <c r="AU16" s="107">
        <f t="shared" si="26"/>
        <v>0</v>
      </c>
      <c r="AV16" s="106">
        <f>SUM((('Actual Time Lap Summary'!U15*60)+'Actual Time Lap Summary'!V15)/U$6)/60</f>
        <v>0</v>
      </c>
      <c r="AW16" s="107">
        <f t="shared" si="27"/>
        <v>0</v>
      </c>
      <c r="AX16" s="106">
        <f>SUM((('Actual Time Lap Summary'!K15*60)+'Actual Time Lap Summary'!L15)/K$6)/60</f>
        <v>44.0279542566709</v>
      </c>
      <c r="AY16" s="107">
        <f t="shared" si="28"/>
        <v>1.677255400254154</v>
      </c>
      <c r="AZ16" s="106">
        <f>SUM((('Actual Time Lap Summary'!AC15*60)+'Actual Time Lap Summary'!AD15)/AC$6)/60</f>
        <v>47.522236340533674</v>
      </c>
      <c r="BA16" s="107">
        <f t="shared" si="29"/>
        <v>31.334180432020418</v>
      </c>
      <c r="BB16" s="106">
        <f>SUM((('Actual Time Lap Summary'!I15*60)+'Actual Time Lap Summary'!J15)/I$6)/60</f>
        <v>41.44430326132995</v>
      </c>
      <c r="BC16" s="107">
        <f t="shared" si="30"/>
        <v>26.65819567979696</v>
      </c>
      <c r="BD16" s="106">
        <f>SUM((('Actual Time Lap Summary'!Y15*60)+'Actual Time Lap Summary'!Z15)/Y$6)/60</f>
        <v>55.739093604404914</v>
      </c>
      <c r="BE16" s="107">
        <f t="shared" si="31"/>
        <v>44.34561626429485</v>
      </c>
      <c r="BF16" s="106">
        <f>SUM((('Actual Time Lap Summary'!AA15*60)+'Actual Time Lap Summary'!AB15)/AA$6)/60</f>
        <v>43.498517577297754</v>
      </c>
      <c r="BG16" s="107">
        <f t="shared" si="32"/>
        <v>29.91105463786525</v>
      </c>
      <c r="BH16" s="106">
        <f>SUM((('Actual Time Lap Summary'!W15*60)+'Actual Time Lap Summary'!X15)/W$6)/60</f>
        <v>40.76662431173232</v>
      </c>
      <c r="BI16" s="107">
        <f t="shared" si="33"/>
        <v>45.997458703939316</v>
      </c>
      <c r="BJ16" s="106">
        <f>SUM((('Actual Time Lap Summary'!M15*60)+'Actual Time Lap Summary'!N15)/M$6)/60</f>
        <v>88.11944091486657</v>
      </c>
      <c r="BK16" s="107">
        <f t="shared" si="34"/>
        <v>7.166454891994363</v>
      </c>
      <c r="BL16" s="106">
        <f>SUM((('Actual Time Lap Summary'!S15*60)+'Actual Time Lap Summary'!T15)/S$6)/60</f>
        <v>50.31766200762389</v>
      </c>
      <c r="BM16" s="107">
        <f t="shared" si="35"/>
        <v>19.059720457433258</v>
      </c>
      <c r="BN16" s="106">
        <f>SUM((('Actual Time Lap Summary'!AI15*60)+'Actual Time Lap Summary'!AJ15)/AI$6)/60</f>
        <v>48.792884371029224</v>
      </c>
      <c r="BO16" s="107">
        <f t="shared" si="44"/>
        <v>47.57306226175345</v>
      </c>
      <c r="BP16" s="106">
        <f>SUM((('Actual Time Lap Summary'!AE15*60)+'Actual Time Lap Summary'!AF15)/AE$6)/60</f>
        <v>42.27022448115205</v>
      </c>
      <c r="BQ16" s="107">
        <f t="shared" si="36"/>
        <v>16.21346886912292</v>
      </c>
      <c r="BR16" s="106">
        <f>SUM((('Actual Time Lap Summary'!AG15*60)+'Actual Time Lap Summary'!AH15)/AG$6)/60</f>
        <v>45.129182549767044</v>
      </c>
      <c r="BS16" s="107">
        <f t="shared" si="37"/>
        <v>7.750952986022668</v>
      </c>
    </row>
    <row r="17" spans="1:71" s="93" customFormat="1" ht="23.25" customHeight="1">
      <c r="A17" s="85">
        <v>10</v>
      </c>
      <c r="B17" s="42">
        <f>+Midgets!G11</f>
        <v>48</v>
      </c>
      <c r="C17" s="42">
        <f>+Midgets!H11</f>
        <v>1.7026683608642657</v>
      </c>
      <c r="D17" s="71"/>
      <c r="E17" s="42">
        <f>+Midgets!G12</f>
        <v>42</v>
      </c>
      <c r="F17" s="73">
        <f>+Midgets!H12</f>
        <v>37.81448538754731</v>
      </c>
      <c r="G17" s="109">
        <f t="shared" si="0"/>
        <v>0</v>
      </c>
      <c r="H17" s="110">
        <f t="shared" si="1"/>
        <v>0</v>
      </c>
      <c r="I17" s="109">
        <f t="shared" si="2"/>
        <v>40</v>
      </c>
      <c r="J17" s="110">
        <f t="shared" si="3"/>
        <v>43.45616264294776</v>
      </c>
      <c r="K17" s="109">
        <f t="shared" si="4"/>
        <v>43</v>
      </c>
      <c r="L17" s="110">
        <f t="shared" si="5"/>
        <v>27.36975857687412</v>
      </c>
      <c r="M17" s="109">
        <f t="shared" si="6"/>
        <v>43</v>
      </c>
      <c r="N17" s="110">
        <f t="shared" si="7"/>
        <v>19.745870393901157</v>
      </c>
      <c r="O17" s="109">
        <f t="shared" si="8"/>
        <v>38</v>
      </c>
      <c r="P17" s="110">
        <f t="shared" si="9"/>
        <v>44.01524777636595</v>
      </c>
      <c r="Q17" s="109">
        <f t="shared" si="38"/>
        <v>0</v>
      </c>
      <c r="R17" s="110">
        <f t="shared" si="39"/>
        <v>0</v>
      </c>
      <c r="S17" s="109">
        <f t="shared" si="10"/>
        <v>51</v>
      </c>
      <c r="T17" s="110">
        <f t="shared" si="11"/>
        <v>14.96823379923768</v>
      </c>
      <c r="U17" s="109">
        <f t="shared" si="40"/>
        <v>0</v>
      </c>
      <c r="V17" s="110">
        <f t="shared" si="41"/>
        <v>0</v>
      </c>
      <c r="W17" s="109">
        <f t="shared" si="12"/>
        <v>39</v>
      </c>
      <c r="X17" s="110">
        <f t="shared" si="13"/>
        <v>11.969504447267951</v>
      </c>
      <c r="Y17" s="109">
        <f t="shared" si="14"/>
        <v>0</v>
      </c>
      <c r="Z17" s="110">
        <f t="shared" si="15"/>
        <v>0</v>
      </c>
      <c r="AA17" s="109">
        <f t="shared" si="16"/>
        <v>0</v>
      </c>
      <c r="AB17" s="110">
        <f t="shared" si="17"/>
        <v>0</v>
      </c>
      <c r="AC17" s="109">
        <f t="shared" si="18"/>
        <v>51</v>
      </c>
      <c r="AD17" s="110">
        <f t="shared" si="19"/>
        <v>42.92249047013968</v>
      </c>
      <c r="AE17" s="109">
        <f t="shared" si="20"/>
        <v>38</v>
      </c>
      <c r="AF17" s="110">
        <f t="shared" si="21"/>
        <v>27.496823379923825</v>
      </c>
      <c r="AG17" s="109">
        <f t="shared" si="22"/>
        <v>53</v>
      </c>
      <c r="AH17" s="110">
        <f t="shared" si="23"/>
        <v>41.09275730622571</v>
      </c>
      <c r="AI17" s="109">
        <f t="shared" si="42"/>
        <v>46</v>
      </c>
      <c r="AJ17" s="110">
        <f t="shared" si="43"/>
        <v>26.53113087674683</v>
      </c>
      <c r="AP17" s="106">
        <f>SUM((('Actual Time Lap Summary'!O16*60)+'Actual Time Lap Summary'!P16)/O$6)/60</f>
        <v>38.73358746293943</v>
      </c>
      <c r="AQ17" s="107">
        <f t="shared" si="24"/>
        <v>44.01524777636595</v>
      </c>
      <c r="AR17" s="106">
        <f>SUM((('Actual Time Lap Summary'!Q16*60)+'Actual Time Lap Summary'!R16)/Q$6)/60</f>
        <v>0</v>
      </c>
      <c r="AS17" s="107">
        <f t="shared" si="25"/>
        <v>0</v>
      </c>
      <c r="AT17" s="106">
        <f>SUM((('Actual Time Lap Summary'!G16*60)+'Actual Time Lap Summary'!H16)/G$6)/60</f>
        <v>0</v>
      </c>
      <c r="AU17" s="107">
        <f t="shared" si="26"/>
        <v>0</v>
      </c>
      <c r="AV17" s="106">
        <f>SUM((('Actual Time Lap Summary'!U16*60)+'Actual Time Lap Summary'!V16)/U$6)/60</f>
        <v>0</v>
      </c>
      <c r="AW17" s="107">
        <f t="shared" si="27"/>
        <v>0</v>
      </c>
      <c r="AX17" s="106">
        <f>SUM((('Actual Time Lap Summary'!K16*60)+'Actual Time Lap Summary'!L16)/K$6)/60</f>
        <v>43.4561626429479</v>
      </c>
      <c r="AY17" s="107">
        <f t="shared" si="28"/>
        <v>27.36975857687412</v>
      </c>
      <c r="AZ17" s="106">
        <f>SUM((('Actual Time Lap Summary'!AC16*60)+'Actual Time Lap Summary'!AD16)/AC$6)/60</f>
        <v>51.715374841168995</v>
      </c>
      <c r="BA17" s="107">
        <f t="shared" si="29"/>
        <v>42.92249047013968</v>
      </c>
      <c r="BB17" s="106">
        <f>SUM((('Actual Time Lap Summary'!I16*60)+'Actual Time Lap Summary'!J16)/I$6)/60</f>
        <v>40.72426937738246</v>
      </c>
      <c r="BC17" s="107">
        <f t="shared" si="30"/>
        <v>43.45616264294776</v>
      </c>
      <c r="BD17" s="106">
        <f>SUM((('Actual Time Lap Summary'!Y16*60)+'Actual Time Lap Summary'!Z16)/Y$6)/60</f>
        <v>0</v>
      </c>
      <c r="BE17" s="107">
        <f t="shared" si="31"/>
        <v>0</v>
      </c>
      <c r="BF17" s="106">
        <f>SUM((('Actual Time Lap Summary'!AA16*60)+'Actual Time Lap Summary'!AB16)/AA$6)/60</f>
        <v>0</v>
      </c>
      <c r="BG17" s="107">
        <f t="shared" si="32"/>
        <v>0</v>
      </c>
      <c r="BH17" s="106">
        <f>SUM((('Actual Time Lap Summary'!W16*60)+'Actual Time Lap Summary'!X16)/W$6)/60</f>
        <v>39.1994917407878</v>
      </c>
      <c r="BI17" s="107">
        <f t="shared" si="33"/>
        <v>11.969504447267951</v>
      </c>
      <c r="BJ17" s="106">
        <f>SUM((('Actual Time Lap Summary'!M16*60)+'Actual Time Lap Summary'!N16)/M$6)/60</f>
        <v>43.32909783989835</v>
      </c>
      <c r="BK17" s="107">
        <f t="shared" si="34"/>
        <v>19.745870393901157</v>
      </c>
      <c r="BL17" s="106">
        <f>SUM((('Actual Time Lap Summary'!S16*60)+'Actual Time Lap Summary'!T16)/S$6)/60</f>
        <v>51.24947056332063</v>
      </c>
      <c r="BM17" s="107">
        <f t="shared" si="35"/>
        <v>14.96823379923768</v>
      </c>
      <c r="BN17" s="106">
        <f>SUM((('Actual Time Lap Summary'!AI16*60)+'Actual Time Lap Summary'!AJ16)/AI$6)/60</f>
        <v>46.44218551461245</v>
      </c>
      <c r="BO17" s="107">
        <f t="shared" si="44"/>
        <v>26.53113087674683</v>
      </c>
      <c r="BP17" s="106">
        <f>SUM((('Actual Time Lap Summary'!AE16*60)+'Actual Time Lap Summary'!AF16)/AE$6)/60</f>
        <v>38.4582803896654</v>
      </c>
      <c r="BQ17" s="107">
        <f t="shared" si="36"/>
        <v>27.496823379923825</v>
      </c>
      <c r="BR17" s="106">
        <f>SUM((('Actual Time Lap Summary'!AG16*60)+'Actual Time Lap Summary'!AH16)/AG$6)/60</f>
        <v>53.684879288437095</v>
      </c>
      <c r="BS17" s="107">
        <f t="shared" si="37"/>
        <v>41.09275730622571</v>
      </c>
    </row>
    <row r="18" spans="1:71" s="93" customFormat="1" ht="23.25" customHeight="1">
      <c r="A18" s="85">
        <v>11</v>
      </c>
      <c r="B18" s="42">
        <f>+'Qalhat Cool Cats'!G11</f>
        <v>44</v>
      </c>
      <c r="C18" s="42">
        <f>+'Qalhat Cool Cats'!H11</f>
        <v>18.54222016864952</v>
      </c>
      <c r="D18" s="71"/>
      <c r="E18" s="42">
        <f>+'Qalhat Cool Cats'!G12</f>
        <v>35</v>
      </c>
      <c r="F18" s="73">
        <f>+'Qalhat Cool Cats'!H12</f>
        <v>14.35832274459969</v>
      </c>
      <c r="G18" s="109">
        <f t="shared" si="0"/>
        <v>0</v>
      </c>
      <c r="H18" s="110">
        <f t="shared" si="1"/>
        <v>0</v>
      </c>
      <c r="I18" s="109">
        <f t="shared" si="2"/>
        <v>40</v>
      </c>
      <c r="J18" s="110">
        <f t="shared" si="3"/>
        <v>33.29097839898367</v>
      </c>
      <c r="K18" s="109">
        <f t="shared" si="4"/>
        <v>40</v>
      </c>
      <c r="L18" s="110">
        <f t="shared" si="5"/>
        <v>20.58449809402802</v>
      </c>
      <c r="M18" s="109">
        <f t="shared" si="6"/>
        <v>0</v>
      </c>
      <c r="N18" s="110">
        <f t="shared" si="7"/>
        <v>0</v>
      </c>
      <c r="O18" s="109">
        <f t="shared" si="8"/>
        <v>40</v>
      </c>
      <c r="P18" s="110">
        <f t="shared" si="9"/>
        <v>5.336721728081244</v>
      </c>
      <c r="Q18" s="109">
        <f t="shared" si="38"/>
        <v>0</v>
      </c>
      <c r="R18" s="110">
        <f t="shared" si="39"/>
        <v>0</v>
      </c>
      <c r="S18" s="109">
        <f t="shared" si="10"/>
        <v>0</v>
      </c>
      <c r="T18" s="110">
        <f t="shared" si="11"/>
        <v>0</v>
      </c>
      <c r="U18" s="109">
        <f t="shared" si="40"/>
        <v>0</v>
      </c>
      <c r="V18" s="110">
        <f t="shared" si="41"/>
        <v>0</v>
      </c>
      <c r="W18" s="109">
        <f t="shared" si="12"/>
        <v>50</v>
      </c>
      <c r="X18" s="110">
        <f t="shared" si="13"/>
        <v>12.706480304955221</v>
      </c>
      <c r="Y18" s="109">
        <f t="shared" si="14"/>
        <v>0</v>
      </c>
      <c r="Z18" s="110">
        <f t="shared" si="15"/>
        <v>0</v>
      </c>
      <c r="AA18" s="109">
        <f t="shared" si="16"/>
        <v>0</v>
      </c>
      <c r="AB18" s="110">
        <f t="shared" si="17"/>
        <v>0</v>
      </c>
      <c r="AC18" s="109">
        <f t="shared" si="18"/>
        <v>46</v>
      </c>
      <c r="AD18" s="110">
        <f t="shared" si="19"/>
        <v>2.388818297331312</v>
      </c>
      <c r="AE18" s="109">
        <f t="shared" si="20"/>
        <v>38</v>
      </c>
      <c r="AF18" s="110">
        <f t="shared" si="21"/>
        <v>24.955527318932695</v>
      </c>
      <c r="AG18" s="109">
        <f t="shared" si="22"/>
        <v>0</v>
      </c>
      <c r="AH18" s="110">
        <f t="shared" si="23"/>
        <v>0</v>
      </c>
      <c r="AI18" s="109">
        <f t="shared" si="42"/>
        <v>0</v>
      </c>
      <c r="AJ18" s="110">
        <f t="shared" si="43"/>
        <v>0</v>
      </c>
      <c r="AP18" s="106">
        <f>SUM((('Actual Time Lap Summary'!O17*60)+'Actual Time Lap Summary'!P17)/O$6)/60</f>
        <v>40.08894536213469</v>
      </c>
      <c r="AQ18" s="107">
        <f t="shared" si="24"/>
        <v>5.336721728081244</v>
      </c>
      <c r="AR18" s="106">
        <f>SUM((('Actual Time Lap Summary'!Q17*60)+'Actual Time Lap Summary'!R17)/Q$6)/60</f>
        <v>0</v>
      </c>
      <c r="AS18" s="107">
        <f t="shared" si="25"/>
        <v>0</v>
      </c>
      <c r="AT18" s="106">
        <f>SUM((('Actual Time Lap Summary'!G17*60)+'Actual Time Lap Summary'!H17)/G$6)/60</f>
        <v>0</v>
      </c>
      <c r="AU18" s="107">
        <f t="shared" si="26"/>
        <v>0</v>
      </c>
      <c r="AV18" s="106">
        <f>SUM((('Actual Time Lap Summary'!U17*60)+'Actual Time Lap Summary'!V17)/U$6)/60</f>
        <v>0</v>
      </c>
      <c r="AW18" s="107">
        <f t="shared" si="27"/>
        <v>0</v>
      </c>
      <c r="AX18" s="106">
        <f>SUM((('Actual Time Lap Summary'!K17*60)+'Actual Time Lap Summary'!L17)/K$6)/60</f>
        <v>40.3430749682338</v>
      </c>
      <c r="AY18" s="107">
        <f t="shared" si="28"/>
        <v>20.58449809402802</v>
      </c>
      <c r="AZ18" s="106">
        <f>SUM((('Actual Time Lap Summary'!AC17*60)+'Actual Time Lap Summary'!AD17)/AC$6)/60</f>
        <v>46.039813638288855</v>
      </c>
      <c r="BA18" s="107">
        <f t="shared" si="29"/>
        <v>2.388818297331312</v>
      </c>
      <c r="BB18" s="106">
        <f>SUM((('Actual Time Lap Summary'!I17*60)+'Actual Time Lap Summary'!J17)/I$6)/60</f>
        <v>40.55484963998306</v>
      </c>
      <c r="BC18" s="107">
        <f t="shared" si="30"/>
        <v>33.29097839898367</v>
      </c>
      <c r="BD18" s="106">
        <f>SUM((('Actual Time Lap Summary'!Y17*60)+'Actual Time Lap Summary'!Z17)/Y$6)/60</f>
        <v>0</v>
      </c>
      <c r="BE18" s="107">
        <f t="shared" si="31"/>
        <v>0</v>
      </c>
      <c r="BF18" s="106">
        <f>SUM((('Actual Time Lap Summary'!AA17*60)+'Actual Time Lap Summary'!AB17)/AA$6)/60</f>
        <v>0</v>
      </c>
      <c r="BG18" s="107">
        <f t="shared" si="32"/>
        <v>0</v>
      </c>
      <c r="BH18" s="106">
        <f>SUM((('Actual Time Lap Summary'!W17*60)+'Actual Time Lap Summary'!X17)/W$6)/60</f>
        <v>50.211774671749254</v>
      </c>
      <c r="BI18" s="107">
        <f t="shared" si="33"/>
        <v>12.706480304955221</v>
      </c>
      <c r="BJ18" s="106">
        <f>SUM((('Actual Time Lap Summary'!M17*60)+'Actual Time Lap Summary'!N17)/M$6)/60</f>
        <v>0</v>
      </c>
      <c r="BK18" s="107">
        <f t="shared" si="34"/>
        <v>0</v>
      </c>
      <c r="BL18" s="106">
        <f>SUM((('Actual Time Lap Summary'!S17*60)+'Actual Time Lap Summary'!T17)/S$6)/60</f>
        <v>0</v>
      </c>
      <c r="BM18" s="107">
        <f t="shared" si="35"/>
        <v>0</v>
      </c>
      <c r="BN18" s="106">
        <f>SUM((('Actual Time Lap Summary'!AI17*60)+'Actual Time Lap Summary'!AJ17)/AI$6)/60</f>
        <v>0</v>
      </c>
      <c r="BO18" s="107">
        <f t="shared" si="44"/>
        <v>0</v>
      </c>
      <c r="BP18" s="106">
        <f>SUM((('Actual Time Lap Summary'!AE17*60)+'Actual Time Lap Summary'!AF17)/AE$6)/60</f>
        <v>38.415925455315545</v>
      </c>
      <c r="BQ18" s="107">
        <f t="shared" si="36"/>
        <v>24.955527318932695</v>
      </c>
      <c r="BR18" s="106">
        <f>SUM((('Actual Time Lap Summary'!AG17*60)+'Actual Time Lap Summary'!AH17)/AG$6)/60</f>
        <v>0</v>
      </c>
      <c r="BS18" s="107">
        <f t="shared" si="37"/>
        <v>0</v>
      </c>
    </row>
    <row r="19" spans="1:71" s="93" customFormat="1" ht="23.25" customHeight="1">
      <c r="A19" s="85">
        <v>12</v>
      </c>
      <c r="B19" s="42">
        <f>+Wildcats!G11</f>
        <v>47</v>
      </c>
      <c r="C19" s="42">
        <f>+Wildcats!H11</f>
        <v>17.357052096568992</v>
      </c>
      <c r="D19" s="71"/>
      <c r="E19" s="42">
        <f>+Wildcats!G12</f>
        <v>39</v>
      </c>
      <c r="F19" s="73">
        <f>+Wildcats!H12</f>
        <v>19.59339263024134</v>
      </c>
      <c r="G19" s="109">
        <f t="shared" si="0"/>
        <v>0</v>
      </c>
      <c r="H19" s="110">
        <f t="shared" si="1"/>
        <v>0</v>
      </c>
      <c r="I19" s="109">
        <f t="shared" si="2"/>
        <v>45</v>
      </c>
      <c r="J19" s="110">
        <f t="shared" si="3"/>
        <v>50.95298602287187</v>
      </c>
      <c r="K19" s="109">
        <f t="shared" si="4"/>
        <v>0</v>
      </c>
      <c r="L19" s="110">
        <f t="shared" si="5"/>
        <v>0</v>
      </c>
      <c r="M19" s="109">
        <f t="shared" si="6"/>
        <v>0</v>
      </c>
      <c r="N19" s="110">
        <f t="shared" si="7"/>
        <v>0</v>
      </c>
      <c r="O19" s="109">
        <f t="shared" si="8"/>
        <v>41</v>
      </c>
      <c r="P19" s="110">
        <f t="shared" si="9"/>
        <v>55.88310038119431</v>
      </c>
      <c r="Q19" s="109">
        <f t="shared" si="38"/>
        <v>0</v>
      </c>
      <c r="R19" s="110">
        <f t="shared" si="39"/>
        <v>0</v>
      </c>
      <c r="S19" s="109">
        <f t="shared" si="10"/>
        <v>0</v>
      </c>
      <c r="T19" s="110">
        <f t="shared" si="11"/>
        <v>0</v>
      </c>
      <c r="U19" s="109">
        <f t="shared" si="40"/>
        <v>0</v>
      </c>
      <c r="V19" s="110">
        <f t="shared" si="41"/>
        <v>0</v>
      </c>
      <c r="W19" s="109">
        <f t="shared" si="12"/>
        <v>0</v>
      </c>
      <c r="X19" s="110">
        <f t="shared" si="13"/>
        <v>0</v>
      </c>
      <c r="Y19" s="109">
        <f t="shared" si="14"/>
        <v>0</v>
      </c>
      <c r="Z19" s="110">
        <f t="shared" si="15"/>
        <v>0</v>
      </c>
      <c r="AA19" s="109">
        <f t="shared" si="16"/>
        <v>0</v>
      </c>
      <c r="AB19" s="110">
        <f t="shared" si="17"/>
        <v>0</v>
      </c>
      <c r="AC19" s="109">
        <f t="shared" si="18"/>
        <v>0</v>
      </c>
      <c r="AD19" s="110">
        <f t="shared" si="19"/>
        <v>0</v>
      </c>
      <c r="AE19" s="109">
        <f t="shared" si="20"/>
        <v>41</v>
      </c>
      <c r="AF19" s="110">
        <f t="shared" si="21"/>
        <v>10.139771283354406</v>
      </c>
      <c r="AG19" s="109">
        <f t="shared" si="22"/>
        <v>0</v>
      </c>
      <c r="AH19" s="110">
        <f t="shared" si="23"/>
        <v>0</v>
      </c>
      <c r="AI19" s="109">
        <f t="shared" si="42"/>
        <v>0</v>
      </c>
      <c r="AJ19" s="110">
        <f t="shared" si="43"/>
        <v>0</v>
      </c>
      <c r="AP19" s="106">
        <f>SUM((('Actual Time Lap Summary'!O18*60)+'Actual Time Lap Summary'!P18)/O$6)/60</f>
        <v>41.93138500635324</v>
      </c>
      <c r="AQ19" s="107">
        <f t="shared" si="24"/>
        <v>55.88310038119431</v>
      </c>
      <c r="AR19" s="106">
        <f>SUM((('Actual Time Lap Summary'!Q18*60)+'Actual Time Lap Summary'!R18)/Q$6)/60</f>
        <v>0</v>
      </c>
      <c r="AS19" s="107">
        <f t="shared" si="25"/>
        <v>0</v>
      </c>
      <c r="AT19" s="106">
        <f>SUM((('Actual Time Lap Summary'!G18*60)+'Actual Time Lap Summary'!H18)/G$6)/60</f>
        <v>0</v>
      </c>
      <c r="AU19" s="107">
        <f t="shared" si="26"/>
        <v>0</v>
      </c>
      <c r="AV19" s="106">
        <f>SUM((('Actual Time Lap Summary'!U18*60)+'Actual Time Lap Summary'!V18)/U$6)/60</f>
        <v>0</v>
      </c>
      <c r="AW19" s="107">
        <f t="shared" si="27"/>
        <v>0</v>
      </c>
      <c r="AX19" s="106">
        <f>SUM((('Actual Time Lap Summary'!K18*60)+'Actual Time Lap Summary'!L18)/K$6)/60</f>
        <v>0</v>
      </c>
      <c r="AY19" s="107">
        <f t="shared" si="28"/>
        <v>0</v>
      </c>
      <c r="AZ19" s="106">
        <f>SUM((('Actual Time Lap Summary'!AC18*60)+'Actual Time Lap Summary'!AD18)/AC$6)/60</f>
        <v>0</v>
      </c>
      <c r="BA19" s="107">
        <f t="shared" si="29"/>
        <v>0</v>
      </c>
      <c r="BB19" s="106">
        <f>SUM((('Actual Time Lap Summary'!I18*60)+'Actual Time Lap Summary'!J18)/I$6)/60</f>
        <v>45.84921643371453</v>
      </c>
      <c r="BC19" s="107">
        <f t="shared" si="30"/>
        <v>50.95298602287187</v>
      </c>
      <c r="BD19" s="106">
        <f>SUM((('Actual Time Lap Summary'!Y18*60)+'Actual Time Lap Summary'!Z18)/Y$6)/60</f>
        <v>0</v>
      </c>
      <c r="BE19" s="107">
        <f t="shared" si="31"/>
        <v>0</v>
      </c>
      <c r="BF19" s="106">
        <f>SUM((('Actual Time Lap Summary'!AA18*60)+'Actual Time Lap Summary'!AB18)/AA$6)/60</f>
        <v>0</v>
      </c>
      <c r="BG19" s="107">
        <f t="shared" si="32"/>
        <v>0</v>
      </c>
      <c r="BH19" s="106">
        <f>SUM((('Actual Time Lap Summary'!W18*60)+'Actual Time Lap Summary'!X18)/W$6)/60</f>
        <v>0</v>
      </c>
      <c r="BI19" s="107">
        <f t="shared" si="33"/>
        <v>0</v>
      </c>
      <c r="BJ19" s="106">
        <f>SUM((('Actual Time Lap Summary'!M18*60)+'Actual Time Lap Summary'!N18)/M$6)/60</f>
        <v>0</v>
      </c>
      <c r="BK19" s="107">
        <f t="shared" si="34"/>
        <v>0</v>
      </c>
      <c r="BL19" s="106">
        <f>SUM((('Actual Time Lap Summary'!S18*60)+'Actual Time Lap Summary'!T18)/S$6)/60</f>
        <v>0</v>
      </c>
      <c r="BM19" s="107">
        <f t="shared" si="35"/>
        <v>0</v>
      </c>
      <c r="BN19" s="106">
        <f>SUM((('Actual Time Lap Summary'!AI18*60)+'Actual Time Lap Summary'!AJ18)/AI$6)/60</f>
        <v>0</v>
      </c>
      <c r="BO19" s="107">
        <f t="shared" si="44"/>
        <v>0</v>
      </c>
      <c r="BP19" s="106">
        <f>SUM((('Actual Time Lap Summary'!AE18*60)+'Actual Time Lap Summary'!AF18)/AE$6)/60</f>
        <v>41.16899618805591</v>
      </c>
      <c r="BQ19" s="107">
        <f t="shared" si="36"/>
        <v>10.139771283354406</v>
      </c>
      <c r="BR19" s="106">
        <f>SUM((('Actual Time Lap Summary'!AG18*60)+'Actual Time Lap Summary'!AH18)/AG$6)/60</f>
        <v>0</v>
      </c>
      <c r="BS19" s="107">
        <f t="shared" si="37"/>
        <v>0</v>
      </c>
    </row>
    <row r="20" spans="1:71" s="93" customFormat="1" ht="23.25" customHeight="1">
      <c r="A20" s="85">
        <v>13</v>
      </c>
      <c r="B20" s="71"/>
      <c r="C20" s="71"/>
      <c r="D20" s="71"/>
      <c r="E20" s="71"/>
      <c r="F20" s="94"/>
      <c r="G20" s="109">
        <f t="shared" si="0"/>
        <v>0</v>
      </c>
      <c r="H20" s="110">
        <f t="shared" si="1"/>
        <v>0</v>
      </c>
      <c r="I20" s="109">
        <f t="shared" si="2"/>
        <v>0</v>
      </c>
      <c r="J20" s="110">
        <f t="shared" si="3"/>
        <v>0</v>
      </c>
      <c r="K20" s="109">
        <f t="shared" si="4"/>
        <v>0</v>
      </c>
      <c r="L20" s="110">
        <f t="shared" si="5"/>
        <v>0</v>
      </c>
      <c r="M20" s="109">
        <f t="shared" si="6"/>
        <v>0</v>
      </c>
      <c r="N20" s="110">
        <f t="shared" si="7"/>
        <v>0</v>
      </c>
      <c r="O20" s="109">
        <f t="shared" si="8"/>
        <v>0</v>
      </c>
      <c r="P20" s="110">
        <f t="shared" si="9"/>
        <v>0</v>
      </c>
      <c r="Q20" s="109">
        <f t="shared" si="38"/>
        <v>0</v>
      </c>
      <c r="R20" s="110">
        <f t="shared" si="39"/>
        <v>0</v>
      </c>
      <c r="S20" s="109">
        <f t="shared" si="10"/>
        <v>0</v>
      </c>
      <c r="T20" s="110">
        <f t="shared" si="11"/>
        <v>0</v>
      </c>
      <c r="U20" s="109">
        <f t="shared" si="40"/>
        <v>0</v>
      </c>
      <c r="V20" s="110">
        <f t="shared" si="41"/>
        <v>0</v>
      </c>
      <c r="W20" s="109">
        <f t="shared" si="12"/>
        <v>0</v>
      </c>
      <c r="X20" s="110">
        <f t="shared" si="13"/>
        <v>0</v>
      </c>
      <c r="Y20" s="109">
        <f t="shared" si="14"/>
        <v>0</v>
      </c>
      <c r="Z20" s="110">
        <f t="shared" si="15"/>
        <v>0</v>
      </c>
      <c r="AA20" s="109">
        <f t="shared" si="16"/>
        <v>0</v>
      </c>
      <c r="AB20" s="110">
        <f t="shared" si="17"/>
        <v>0</v>
      </c>
      <c r="AC20" s="109">
        <f t="shared" si="18"/>
        <v>0</v>
      </c>
      <c r="AD20" s="110">
        <f t="shared" si="19"/>
        <v>0</v>
      </c>
      <c r="AE20" s="109">
        <f t="shared" si="20"/>
        <v>0</v>
      </c>
      <c r="AF20" s="110">
        <f t="shared" si="21"/>
        <v>0</v>
      </c>
      <c r="AG20" s="109">
        <f t="shared" si="22"/>
        <v>0</v>
      </c>
      <c r="AH20" s="110">
        <f t="shared" si="23"/>
        <v>0</v>
      </c>
      <c r="AI20" s="109">
        <f t="shared" si="42"/>
        <v>0</v>
      </c>
      <c r="AJ20" s="110">
        <f t="shared" si="43"/>
        <v>0</v>
      </c>
      <c r="AP20" s="106">
        <f>SUM((('Actual Time Lap Summary'!O19*60)+'Actual Time Lap Summary'!P19)/O$6)/60</f>
        <v>0</v>
      </c>
      <c r="AQ20" s="107">
        <f t="shared" si="24"/>
        <v>0</v>
      </c>
      <c r="AR20" s="106">
        <f>SUM((('Actual Time Lap Summary'!Q19*60)+'Actual Time Lap Summary'!R19)/Q$6)/60</f>
        <v>0</v>
      </c>
      <c r="AS20" s="107">
        <f t="shared" si="25"/>
        <v>0</v>
      </c>
      <c r="AT20" s="106">
        <f>SUM((('Actual Time Lap Summary'!G19*60)+'Actual Time Lap Summary'!H19)/G$6)/60</f>
        <v>0</v>
      </c>
      <c r="AU20" s="107">
        <f t="shared" si="26"/>
        <v>0</v>
      </c>
      <c r="AV20" s="106">
        <f>SUM((('Actual Time Lap Summary'!U19*60)+'Actual Time Lap Summary'!V19)/U$6)/60</f>
        <v>0</v>
      </c>
      <c r="AW20" s="107">
        <f t="shared" si="27"/>
        <v>0</v>
      </c>
      <c r="AX20" s="106">
        <f>SUM((('Actual Time Lap Summary'!K19*60)+'Actual Time Lap Summary'!L19)/K$6)/60</f>
        <v>0</v>
      </c>
      <c r="AY20" s="107">
        <f t="shared" si="28"/>
        <v>0</v>
      </c>
      <c r="AZ20" s="106">
        <f>SUM((('Actual Time Lap Summary'!AC19*60)+'Actual Time Lap Summary'!AD19)/AC$6)/60</f>
        <v>0</v>
      </c>
      <c r="BA20" s="107">
        <f t="shared" si="29"/>
        <v>0</v>
      </c>
      <c r="BB20" s="106">
        <f>SUM((('Actual Time Lap Summary'!I19*60)+'Actual Time Lap Summary'!J19)/I$6)/60</f>
        <v>0</v>
      </c>
      <c r="BC20" s="107">
        <f t="shared" si="30"/>
        <v>0</v>
      </c>
      <c r="BD20" s="106">
        <f>SUM((('Actual Time Lap Summary'!Y19*60)+'Actual Time Lap Summary'!Z19)/Y$6)/60</f>
        <v>0</v>
      </c>
      <c r="BE20" s="107">
        <f t="shared" si="31"/>
        <v>0</v>
      </c>
      <c r="BF20" s="106">
        <f>SUM((('Actual Time Lap Summary'!AA19*60)+'Actual Time Lap Summary'!AB19)/AA$6)/60</f>
        <v>0</v>
      </c>
      <c r="BG20" s="107">
        <f t="shared" si="32"/>
        <v>0</v>
      </c>
      <c r="BH20" s="106">
        <f>SUM((('Actual Time Lap Summary'!W19*60)+'Actual Time Lap Summary'!X19)/W$6)/60</f>
        <v>0</v>
      </c>
      <c r="BI20" s="107">
        <f t="shared" si="33"/>
        <v>0</v>
      </c>
      <c r="BJ20" s="106">
        <f>SUM((('Actual Time Lap Summary'!M19*60)+'Actual Time Lap Summary'!N19)/M$6)/60</f>
        <v>0</v>
      </c>
      <c r="BK20" s="107">
        <f t="shared" si="34"/>
        <v>0</v>
      </c>
      <c r="BL20" s="106">
        <f>SUM((('Actual Time Lap Summary'!S19*60)+'Actual Time Lap Summary'!T19)/S$6)/60</f>
        <v>0</v>
      </c>
      <c r="BM20" s="107">
        <f t="shared" si="35"/>
        <v>0</v>
      </c>
      <c r="BN20" s="106">
        <f>SUM((('Actual Time Lap Summary'!AI19*60)+'Actual Time Lap Summary'!AJ19)/AI$6)/60</f>
        <v>0</v>
      </c>
      <c r="BO20" s="107">
        <f t="shared" si="44"/>
        <v>0</v>
      </c>
      <c r="BP20" s="106">
        <f>SUM((('Actual Time Lap Summary'!AE19*60)+'Actual Time Lap Summary'!AF19)/AE$6)/60</f>
        <v>0</v>
      </c>
      <c r="BQ20" s="107">
        <f t="shared" si="36"/>
        <v>0</v>
      </c>
      <c r="BR20" s="106">
        <f>SUM((('Actual Time Lap Summary'!AG19*60)+'Actual Time Lap Summary'!AH19)/AG$6)/60</f>
        <v>0</v>
      </c>
      <c r="BS20" s="107">
        <f t="shared" si="37"/>
        <v>0</v>
      </c>
    </row>
    <row r="21" spans="1:71" s="93" customFormat="1" ht="23.25" customHeight="1">
      <c r="A21" s="85">
        <v>14</v>
      </c>
      <c r="B21" s="71"/>
      <c r="C21" s="71"/>
      <c r="D21" s="71"/>
      <c r="E21" s="71"/>
      <c r="F21" s="94"/>
      <c r="G21" s="109">
        <f t="shared" si="0"/>
        <v>0</v>
      </c>
      <c r="H21" s="110">
        <f t="shared" si="1"/>
        <v>0</v>
      </c>
      <c r="I21" s="109">
        <f t="shared" si="2"/>
        <v>0</v>
      </c>
      <c r="J21" s="110">
        <f t="shared" si="3"/>
        <v>0</v>
      </c>
      <c r="K21" s="109">
        <f t="shared" si="4"/>
        <v>0</v>
      </c>
      <c r="L21" s="110">
        <f t="shared" si="5"/>
        <v>0</v>
      </c>
      <c r="M21" s="109">
        <f t="shared" si="6"/>
        <v>0</v>
      </c>
      <c r="N21" s="110">
        <f t="shared" si="7"/>
        <v>0</v>
      </c>
      <c r="O21" s="109">
        <f t="shared" si="8"/>
        <v>0</v>
      </c>
      <c r="P21" s="110">
        <f t="shared" si="9"/>
        <v>0</v>
      </c>
      <c r="Q21" s="109">
        <f t="shared" si="38"/>
        <v>0</v>
      </c>
      <c r="R21" s="110">
        <f t="shared" si="39"/>
        <v>0</v>
      </c>
      <c r="S21" s="109">
        <f t="shared" si="10"/>
        <v>0</v>
      </c>
      <c r="T21" s="110">
        <f t="shared" si="11"/>
        <v>0</v>
      </c>
      <c r="U21" s="109">
        <f t="shared" si="40"/>
        <v>0</v>
      </c>
      <c r="V21" s="110">
        <f t="shared" si="41"/>
        <v>0</v>
      </c>
      <c r="W21" s="109">
        <f t="shared" si="12"/>
        <v>0</v>
      </c>
      <c r="X21" s="110">
        <f t="shared" si="13"/>
        <v>0</v>
      </c>
      <c r="Y21" s="109">
        <f t="shared" si="14"/>
        <v>0</v>
      </c>
      <c r="Z21" s="110">
        <f t="shared" si="15"/>
        <v>0</v>
      </c>
      <c r="AA21" s="109">
        <f t="shared" si="16"/>
        <v>0</v>
      </c>
      <c r="AB21" s="110">
        <f t="shared" si="17"/>
        <v>0</v>
      </c>
      <c r="AC21" s="109">
        <f t="shared" si="18"/>
        <v>0</v>
      </c>
      <c r="AD21" s="110">
        <f t="shared" si="19"/>
        <v>0</v>
      </c>
      <c r="AE21" s="109">
        <f t="shared" si="20"/>
        <v>0</v>
      </c>
      <c r="AF21" s="110">
        <f t="shared" si="21"/>
        <v>0</v>
      </c>
      <c r="AG21" s="109">
        <f t="shared" si="22"/>
        <v>0</v>
      </c>
      <c r="AH21" s="110">
        <f t="shared" si="23"/>
        <v>0</v>
      </c>
      <c r="AI21" s="109">
        <f t="shared" si="42"/>
        <v>0</v>
      </c>
      <c r="AJ21" s="110">
        <f t="shared" si="43"/>
        <v>0</v>
      </c>
      <c r="AP21" s="106">
        <f>SUM((('Actual Time Lap Summary'!O20*60)+'Actual Time Lap Summary'!P20)/O$6)/60</f>
        <v>0</v>
      </c>
      <c r="AQ21" s="107">
        <f t="shared" si="24"/>
        <v>0</v>
      </c>
      <c r="AR21" s="106">
        <f>SUM((('Actual Time Lap Summary'!Q20*60)+'Actual Time Lap Summary'!R20)/Q$6)/60</f>
        <v>0</v>
      </c>
      <c r="AS21" s="107">
        <f t="shared" si="25"/>
        <v>0</v>
      </c>
      <c r="AT21" s="106">
        <f>SUM((('Actual Time Lap Summary'!G20*60)+'Actual Time Lap Summary'!H20)/G$6)/60</f>
        <v>0</v>
      </c>
      <c r="AU21" s="107">
        <f t="shared" si="26"/>
        <v>0</v>
      </c>
      <c r="AV21" s="106">
        <f>SUM((('Actual Time Lap Summary'!U20*60)+'Actual Time Lap Summary'!V20)/U$6)/60</f>
        <v>0</v>
      </c>
      <c r="AW21" s="107">
        <f t="shared" si="27"/>
        <v>0</v>
      </c>
      <c r="AX21" s="106">
        <f>SUM((('Actual Time Lap Summary'!K20*60)+'Actual Time Lap Summary'!L20)/K$6)/60</f>
        <v>0</v>
      </c>
      <c r="AY21" s="107">
        <f t="shared" si="28"/>
        <v>0</v>
      </c>
      <c r="AZ21" s="106">
        <f>SUM((('Actual Time Lap Summary'!AC20*60)+'Actual Time Lap Summary'!AD20)/AC$6)/60</f>
        <v>0</v>
      </c>
      <c r="BA21" s="107">
        <f t="shared" si="29"/>
        <v>0</v>
      </c>
      <c r="BB21" s="106">
        <f>SUM((('Actual Time Lap Summary'!I20*60)+'Actual Time Lap Summary'!J20)/I$6)/60</f>
        <v>0</v>
      </c>
      <c r="BC21" s="107">
        <f t="shared" si="30"/>
        <v>0</v>
      </c>
      <c r="BD21" s="106">
        <f>SUM((('Actual Time Lap Summary'!Y20*60)+'Actual Time Lap Summary'!Z20)/Y$6)/60</f>
        <v>0</v>
      </c>
      <c r="BE21" s="107">
        <f t="shared" si="31"/>
        <v>0</v>
      </c>
      <c r="BF21" s="106">
        <f>SUM((('Actual Time Lap Summary'!AA20*60)+'Actual Time Lap Summary'!AB20)/AA$6)/60</f>
        <v>0</v>
      </c>
      <c r="BG21" s="107">
        <f t="shared" si="32"/>
        <v>0</v>
      </c>
      <c r="BH21" s="106">
        <f>SUM((('Actual Time Lap Summary'!W20*60)+'Actual Time Lap Summary'!X20)/W$6)/60</f>
        <v>0</v>
      </c>
      <c r="BI21" s="107">
        <f t="shared" si="33"/>
        <v>0</v>
      </c>
      <c r="BJ21" s="106">
        <f>SUM((('Actual Time Lap Summary'!M20*60)+'Actual Time Lap Summary'!N20)/M$6)/60</f>
        <v>0</v>
      </c>
      <c r="BK21" s="107">
        <f t="shared" si="34"/>
        <v>0</v>
      </c>
      <c r="BL21" s="106">
        <f>SUM((('Actual Time Lap Summary'!S20*60)+'Actual Time Lap Summary'!T20)/S$6)/60</f>
        <v>0</v>
      </c>
      <c r="BM21" s="107">
        <f t="shared" si="35"/>
        <v>0</v>
      </c>
      <c r="BN21" s="106">
        <f>SUM((('Actual Time Lap Summary'!AI20*60)+'Actual Time Lap Summary'!AJ20)/AI$6)/60</f>
        <v>0</v>
      </c>
      <c r="BO21" s="107">
        <f t="shared" si="44"/>
        <v>0</v>
      </c>
      <c r="BP21" s="106">
        <f>SUM((('Actual Time Lap Summary'!AE20*60)+'Actual Time Lap Summary'!AF20)/AE$6)/60</f>
        <v>0</v>
      </c>
      <c r="BQ21" s="107">
        <f t="shared" si="36"/>
        <v>0</v>
      </c>
      <c r="BR21" s="106">
        <f>SUM((('Actual Time Lap Summary'!AG20*60)+'Actual Time Lap Summary'!AH20)/AG$6)/60</f>
        <v>0</v>
      </c>
      <c r="BS21" s="107">
        <f t="shared" si="37"/>
        <v>0</v>
      </c>
    </row>
    <row r="22" spans="1:71" s="93" customFormat="1" ht="23.25" customHeight="1">
      <c r="A22" s="85">
        <v>15</v>
      </c>
      <c r="B22" s="71"/>
      <c r="C22" s="71"/>
      <c r="D22" s="71"/>
      <c r="E22" s="71"/>
      <c r="F22" s="94"/>
      <c r="G22" s="109">
        <f t="shared" si="0"/>
        <v>0</v>
      </c>
      <c r="H22" s="110">
        <f t="shared" si="1"/>
        <v>0</v>
      </c>
      <c r="I22" s="109">
        <f t="shared" si="2"/>
        <v>0</v>
      </c>
      <c r="J22" s="110">
        <f t="shared" si="3"/>
        <v>0</v>
      </c>
      <c r="K22" s="109">
        <f t="shared" si="4"/>
        <v>0</v>
      </c>
      <c r="L22" s="110">
        <f t="shared" si="5"/>
        <v>0</v>
      </c>
      <c r="M22" s="109">
        <f t="shared" si="6"/>
        <v>0</v>
      </c>
      <c r="N22" s="110">
        <f t="shared" si="7"/>
        <v>0</v>
      </c>
      <c r="O22" s="109">
        <f t="shared" si="8"/>
        <v>0</v>
      </c>
      <c r="P22" s="110">
        <f t="shared" si="9"/>
        <v>0</v>
      </c>
      <c r="Q22" s="109">
        <f t="shared" si="38"/>
        <v>0</v>
      </c>
      <c r="R22" s="110">
        <f t="shared" si="39"/>
        <v>0</v>
      </c>
      <c r="S22" s="109">
        <f t="shared" si="10"/>
        <v>0</v>
      </c>
      <c r="T22" s="110">
        <f t="shared" si="11"/>
        <v>0</v>
      </c>
      <c r="U22" s="109">
        <f t="shared" si="40"/>
        <v>0</v>
      </c>
      <c r="V22" s="110">
        <f t="shared" si="41"/>
        <v>0</v>
      </c>
      <c r="W22" s="109">
        <f t="shared" si="12"/>
        <v>0</v>
      </c>
      <c r="X22" s="110">
        <f t="shared" si="13"/>
        <v>0</v>
      </c>
      <c r="Y22" s="109">
        <f t="shared" si="14"/>
        <v>0</v>
      </c>
      <c r="Z22" s="110">
        <f t="shared" si="15"/>
        <v>0</v>
      </c>
      <c r="AA22" s="109">
        <f t="shared" si="16"/>
        <v>0</v>
      </c>
      <c r="AB22" s="110">
        <f t="shared" si="17"/>
        <v>0</v>
      </c>
      <c r="AC22" s="109">
        <f t="shared" si="18"/>
        <v>0</v>
      </c>
      <c r="AD22" s="110">
        <f t="shared" si="19"/>
        <v>0</v>
      </c>
      <c r="AE22" s="109">
        <f t="shared" si="20"/>
        <v>0</v>
      </c>
      <c r="AF22" s="110">
        <f t="shared" si="21"/>
        <v>0</v>
      </c>
      <c r="AG22" s="109">
        <f t="shared" si="22"/>
        <v>0</v>
      </c>
      <c r="AH22" s="110">
        <f t="shared" si="23"/>
        <v>0</v>
      </c>
      <c r="AI22" s="109">
        <f t="shared" si="42"/>
        <v>0</v>
      </c>
      <c r="AJ22" s="110">
        <f t="shared" si="43"/>
        <v>0</v>
      </c>
      <c r="AP22" s="106">
        <f>SUM((('Actual Time Lap Summary'!O21*60)+'Actual Time Lap Summary'!P21)/O$6)/60</f>
        <v>0</v>
      </c>
      <c r="AQ22" s="107">
        <f t="shared" si="24"/>
        <v>0</v>
      </c>
      <c r="AR22" s="106">
        <f>SUM((('Actual Time Lap Summary'!Q21*60)+'Actual Time Lap Summary'!R21)/Q$6)/60</f>
        <v>0</v>
      </c>
      <c r="AS22" s="107">
        <f t="shared" si="25"/>
        <v>0</v>
      </c>
      <c r="AT22" s="106">
        <f>SUM((('Actual Time Lap Summary'!G21*60)+'Actual Time Lap Summary'!H21)/G$6)/60</f>
        <v>0</v>
      </c>
      <c r="AU22" s="107">
        <f t="shared" si="26"/>
        <v>0</v>
      </c>
      <c r="AV22" s="106">
        <f>SUM((('Actual Time Lap Summary'!U21*60)+'Actual Time Lap Summary'!V21)/U$6)/60</f>
        <v>0</v>
      </c>
      <c r="AW22" s="107">
        <f t="shared" si="27"/>
        <v>0</v>
      </c>
      <c r="AX22" s="106">
        <f>SUM((('Actual Time Lap Summary'!K21*60)+'Actual Time Lap Summary'!L21)/K$6)/60</f>
        <v>0</v>
      </c>
      <c r="AY22" s="107">
        <f t="shared" si="28"/>
        <v>0</v>
      </c>
      <c r="AZ22" s="106">
        <f>SUM((('Actual Time Lap Summary'!AC21*60)+'Actual Time Lap Summary'!AD21)/AC$6)/60</f>
        <v>0</v>
      </c>
      <c r="BA22" s="107">
        <f t="shared" si="29"/>
        <v>0</v>
      </c>
      <c r="BB22" s="106">
        <f>SUM((('Actual Time Lap Summary'!I21*60)+'Actual Time Lap Summary'!J21)/I$6)/60</f>
        <v>0</v>
      </c>
      <c r="BC22" s="107">
        <f t="shared" si="30"/>
        <v>0</v>
      </c>
      <c r="BD22" s="106">
        <f>SUM((('Actual Time Lap Summary'!Y21*60)+'Actual Time Lap Summary'!Z21)/Y$6)/60</f>
        <v>0</v>
      </c>
      <c r="BE22" s="107">
        <f t="shared" si="31"/>
        <v>0</v>
      </c>
      <c r="BF22" s="106">
        <f>SUM((('Actual Time Lap Summary'!AA21*60)+'Actual Time Lap Summary'!AB21)/AA$6)/60</f>
        <v>0</v>
      </c>
      <c r="BG22" s="107">
        <f t="shared" si="32"/>
        <v>0</v>
      </c>
      <c r="BH22" s="106">
        <f>SUM((('Actual Time Lap Summary'!W21*60)+'Actual Time Lap Summary'!X21)/W$6)/60</f>
        <v>0</v>
      </c>
      <c r="BI22" s="107">
        <f t="shared" si="33"/>
        <v>0</v>
      </c>
      <c r="BJ22" s="106">
        <f>SUM((('Actual Time Lap Summary'!M21*60)+'Actual Time Lap Summary'!N21)/M$6)/60</f>
        <v>0</v>
      </c>
      <c r="BK22" s="107">
        <f t="shared" si="34"/>
        <v>0</v>
      </c>
      <c r="BL22" s="106">
        <f>SUM((('Actual Time Lap Summary'!S21*60)+'Actual Time Lap Summary'!T21)/S$6)/60</f>
        <v>0</v>
      </c>
      <c r="BM22" s="107">
        <f t="shared" si="35"/>
        <v>0</v>
      </c>
      <c r="BN22" s="106">
        <f>SUM((('Actual Time Lap Summary'!AI21*60)+'Actual Time Lap Summary'!AJ21)/AI$6)/60</f>
        <v>0</v>
      </c>
      <c r="BO22" s="107">
        <f t="shared" si="44"/>
        <v>0</v>
      </c>
      <c r="BP22" s="106">
        <f>SUM((('Actual Time Lap Summary'!AE21*60)+'Actual Time Lap Summary'!AF21)/AE$6)/60</f>
        <v>0</v>
      </c>
      <c r="BQ22" s="107">
        <f t="shared" si="36"/>
        <v>0</v>
      </c>
      <c r="BR22" s="106">
        <f>SUM((('Actual Time Lap Summary'!AG21*60)+'Actual Time Lap Summary'!AH21)/AG$6)/60</f>
        <v>0</v>
      </c>
      <c r="BS22" s="107">
        <f t="shared" si="37"/>
        <v>0</v>
      </c>
    </row>
    <row r="23" spans="1:71" s="93" customFormat="1" ht="23.25" customHeight="1">
      <c r="A23" s="85">
        <v>16</v>
      </c>
      <c r="B23" s="71"/>
      <c r="C23" s="71"/>
      <c r="D23" s="71"/>
      <c r="E23" s="71"/>
      <c r="F23" s="94"/>
      <c r="G23" s="109">
        <f t="shared" si="0"/>
        <v>0</v>
      </c>
      <c r="H23" s="110">
        <f t="shared" si="1"/>
        <v>0</v>
      </c>
      <c r="I23" s="109">
        <f t="shared" si="2"/>
        <v>0</v>
      </c>
      <c r="J23" s="110">
        <f t="shared" si="3"/>
        <v>0</v>
      </c>
      <c r="K23" s="109">
        <f t="shared" si="4"/>
        <v>0</v>
      </c>
      <c r="L23" s="110">
        <f t="shared" si="5"/>
        <v>0</v>
      </c>
      <c r="M23" s="109">
        <f t="shared" si="6"/>
        <v>0</v>
      </c>
      <c r="N23" s="110">
        <f t="shared" si="7"/>
        <v>0</v>
      </c>
      <c r="O23" s="109">
        <f t="shared" si="8"/>
        <v>0</v>
      </c>
      <c r="P23" s="110">
        <f t="shared" si="9"/>
        <v>0</v>
      </c>
      <c r="Q23" s="109">
        <f t="shared" si="38"/>
        <v>0</v>
      </c>
      <c r="R23" s="110">
        <f t="shared" si="39"/>
        <v>0</v>
      </c>
      <c r="S23" s="109">
        <f t="shared" si="10"/>
        <v>0</v>
      </c>
      <c r="T23" s="110">
        <f t="shared" si="11"/>
        <v>0</v>
      </c>
      <c r="U23" s="109">
        <f t="shared" si="40"/>
        <v>0</v>
      </c>
      <c r="V23" s="110">
        <f t="shared" si="41"/>
        <v>0</v>
      </c>
      <c r="W23" s="109">
        <f t="shared" si="12"/>
        <v>0</v>
      </c>
      <c r="X23" s="110">
        <f t="shared" si="13"/>
        <v>0</v>
      </c>
      <c r="Y23" s="109">
        <f t="shared" si="14"/>
        <v>0</v>
      </c>
      <c r="Z23" s="110">
        <f t="shared" si="15"/>
        <v>0</v>
      </c>
      <c r="AA23" s="109">
        <f t="shared" si="16"/>
        <v>0</v>
      </c>
      <c r="AB23" s="110">
        <f t="shared" si="17"/>
        <v>0</v>
      </c>
      <c r="AC23" s="109">
        <f t="shared" si="18"/>
        <v>0</v>
      </c>
      <c r="AD23" s="110">
        <f t="shared" si="19"/>
        <v>0</v>
      </c>
      <c r="AE23" s="109">
        <f t="shared" si="20"/>
        <v>0</v>
      </c>
      <c r="AF23" s="110">
        <f t="shared" si="21"/>
        <v>0</v>
      </c>
      <c r="AG23" s="109">
        <f t="shared" si="22"/>
        <v>0</v>
      </c>
      <c r="AH23" s="110">
        <f t="shared" si="23"/>
        <v>0</v>
      </c>
      <c r="AI23" s="109">
        <f t="shared" si="42"/>
        <v>0</v>
      </c>
      <c r="AJ23" s="110">
        <f t="shared" si="43"/>
        <v>0</v>
      </c>
      <c r="AP23" s="106">
        <f>SUM((('Actual Time Lap Summary'!O22*60)+'Actual Time Lap Summary'!P22)/O$6)/60</f>
        <v>0</v>
      </c>
      <c r="AQ23" s="107">
        <f t="shared" si="24"/>
        <v>0</v>
      </c>
      <c r="AR23" s="106">
        <f>SUM((('Actual Time Lap Summary'!Q22*60)+'Actual Time Lap Summary'!R22)/Q$6)/60</f>
        <v>0</v>
      </c>
      <c r="AS23" s="107">
        <f t="shared" si="25"/>
        <v>0</v>
      </c>
      <c r="AT23" s="106">
        <f>SUM((('Actual Time Lap Summary'!G22*60)+'Actual Time Lap Summary'!H22)/G$6)/60</f>
        <v>0</v>
      </c>
      <c r="AU23" s="107">
        <f t="shared" si="26"/>
        <v>0</v>
      </c>
      <c r="AV23" s="106">
        <f>SUM((('Actual Time Lap Summary'!U22*60)+'Actual Time Lap Summary'!V22)/U$6)/60</f>
        <v>0</v>
      </c>
      <c r="AW23" s="107">
        <f t="shared" si="27"/>
        <v>0</v>
      </c>
      <c r="AX23" s="106">
        <f>SUM((('Actual Time Lap Summary'!K22*60)+'Actual Time Lap Summary'!L22)/K$6)/60</f>
        <v>0</v>
      </c>
      <c r="AY23" s="107">
        <f t="shared" si="28"/>
        <v>0</v>
      </c>
      <c r="AZ23" s="106">
        <f>SUM((('Actual Time Lap Summary'!AC22*60)+'Actual Time Lap Summary'!AD22)/AC$6)/60</f>
        <v>0</v>
      </c>
      <c r="BA23" s="107">
        <f t="shared" si="29"/>
        <v>0</v>
      </c>
      <c r="BB23" s="106">
        <f>SUM((('Actual Time Lap Summary'!I22*60)+'Actual Time Lap Summary'!J22)/I$6)/60</f>
        <v>0</v>
      </c>
      <c r="BC23" s="107">
        <f t="shared" si="30"/>
        <v>0</v>
      </c>
      <c r="BD23" s="106">
        <f>SUM((('Actual Time Lap Summary'!Y22*60)+'Actual Time Lap Summary'!Z22)/Y$6)/60</f>
        <v>0</v>
      </c>
      <c r="BE23" s="107">
        <f t="shared" si="31"/>
        <v>0</v>
      </c>
      <c r="BF23" s="106">
        <f>SUM((('Actual Time Lap Summary'!AA22*60)+'Actual Time Lap Summary'!AB22)/AA$6)/60</f>
        <v>0</v>
      </c>
      <c r="BG23" s="107">
        <f t="shared" si="32"/>
        <v>0</v>
      </c>
      <c r="BH23" s="106">
        <f>SUM((('Actual Time Lap Summary'!W22*60)+'Actual Time Lap Summary'!X22)/W$6)/60</f>
        <v>0</v>
      </c>
      <c r="BI23" s="107">
        <f t="shared" si="33"/>
        <v>0</v>
      </c>
      <c r="BJ23" s="106">
        <f>SUM((('Actual Time Lap Summary'!M22*60)+'Actual Time Lap Summary'!N22)/M$6)/60</f>
        <v>0</v>
      </c>
      <c r="BK23" s="107">
        <f t="shared" si="34"/>
        <v>0</v>
      </c>
      <c r="BL23" s="106">
        <f>SUM((('Actual Time Lap Summary'!S22*60)+'Actual Time Lap Summary'!T22)/S$6)/60</f>
        <v>0</v>
      </c>
      <c r="BM23" s="107">
        <f t="shared" si="35"/>
        <v>0</v>
      </c>
      <c r="BN23" s="106">
        <f>SUM((('Actual Time Lap Summary'!AI22*60)+'Actual Time Lap Summary'!AJ22)/AI$6)/60</f>
        <v>0</v>
      </c>
      <c r="BO23" s="107">
        <f t="shared" si="44"/>
        <v>0</v>
      </c>
      <c r="BP23" s="106">
        <f>SUM((('Actual Time Lap Summary'!AE22*60)+'Actual Time Lap Summary'!AF22)/AE$6)/60</f>
        <v>0</v>
      </c>
      <c r="BQ23" s="107">
        <f t="shared" si="36"/>
        <v>0</v>
      </c>
      <c r="BR23" s="106">
        <f>SUM((('Actual Time Lap Summary'!AG22*60)+'Actual Time Lap Summary'!AH22)/AG$6)/60</f>
        <v>0</v>
      </c>
      <c r="BS23" s="107">
        <f t="shared" si="37"/>
        <v>0</v>
      </c>
    </row>
    <row r="24" spans="1:71" s="93" customFormat="1" ht="23.25" customHeight="1">
      <c r="A24" s="85">
        <v>17</v>
      </c>
      <c r="B24" s="71"/>
      <c r="C24" s="71"/>
      <c r="D24" s="71"/>
      <c r="E24" s="71"/>
      <c r="F24" s="94"/>
      <c r="G24" s="109">
        <f t="shared" si="0"/>
        <v>0</v>
      </c>
      <c r="H24" s="110">
        <f t="shared" si="1"/>
        <v>0</v>
      </c>
      <c r="I24" s="109">
        <f t="shared" si="2"/>
        <v>0</v>
      </c>
      <c r="J24" s="110">
        <f t="shared" si="3"/>
        <v>0</v>
      </c>
      <c r="K24" s="109">
        <f t="shared" si="4"/>
        <v>0</v>
      </c>
      <c r="L24" s="110">
        <f t="shared" si="5"/>
        <v>0</v>
      </c>
      <c r="M24" s="109">
        <f t="shared" si="6"/>
        <v>0</v>
      </c>
      <c r="N24" s="110">
        <f t="shared" si="7"/>
        <v>0</v>
      </c>
      <c r="O24" s="109">
        <f t="shared" si="8"/>
        <v>0</v>
      </c>
      <c r="P24" s="110">
        <f t="shared" si="9"/>
        <v>0</v>
      </c>
      <c r="Q24" s="109">
        <f t="shared" si="38"/>
        <v>0</v>
      </c>
      <c r="R24" s="110">
        <f t="shared" si="39"/>
        <v>0</v>
      </c>
      <c r="S24" s="109">
        <f t="shared" si="10"/>
        <v>0</v>
      </c>
      <c r="T24" s="110">
        <f t="shared" si="11"/>
        <v>0</v>
      </c>
      <c r="U24" s="109">
        <f t="shared" si="40"/>
        <v>0</v>
      </c>
      <c r="V24" s="110">
        <f t="shared" si="41"/>
        <v>0</v>
      </c>
      <c r="W24" s="109">
        <f t="shared" si="12"/>
        <v>0</v>
      </c>
      <c r="X24" s="110">
        <f t="shared" si="13"/>
        <v>0</v>
      </c>
      <c r="Y24" s="109">
        <f t="shared" si="14"/>
        <v>0</v>
      </c>
      <c r="Z24" s="110">
        <f t="shared" si="15"/>
        <v>0</v>
      </c>
      <c r="AA24" s="109">
        <f t="shared" si="16"/>
        <v>0</v>
      </c>
      <c r="AB24" s="110">
        <f t="shared" si="17"/>
        <v>0</v>
      </c>
      <c r="AC24" s="109">
        <f t="shared" si="18"/>
        <v>0</v>
      </c>
      <c r="AD24" s="110">
        <f t="shared" si="19"/>
        <v>0</v>
      </c>
      <c r="AE24" s="109">
        <f t="shared" si="20"/>
        <v>0</v>
      </c>
      <c r="AF24" s="110">
        <f t="shared" si="21"/>
        <v>0</v>
      </c>
      <c r="AG24" s="109">
        <f t="shared" si="22"/>
        <v>0</v>
      </c>
      <c r="AH24" s="110">
        <f t="shared" si="23"/>
        <v>0</v>
      </c>
      <c r="AI24" s="109">
        <f t="shared" si="42"/>
        <v>0</v>
      </c>
      <c r="AJ24" s="110">
        <f t="shared" si="43"/>
        <v>0</v>
      </c>
      <c r="AP24" s="106">
        <f>SUM((('Actual Time Lap Summary'!O23*60)+'Actual Time Lap Summary'!P23)/O$6)/60</f>
        <v>0</v>
      </c>
      <c r="AQ24" s="107">
        <f t="shared" si="24"/>
        <v>0</v>
      </c>
      <c r="AR24" s="106">
        <f>SUM((('Actual Time Lap Summary'!Q23*60)+'Actual Time Lap Summary'!R23)/Q$6)/60</f>
        <v>0</v>
      </c>
      <c r="AS24" s="107">
        <f t="shared" si="25"/>
        <v>0</v>
      </c>
      <c r="AT24" s="106">
        <f>SUM((('Actual Time Lap Summary'!G23*60)+'Actual Time Lap Summary'!H23)/G$6)/60</f>
        <v>0</v>
      </c>
      <c r="AU24" s="107">
        <f t="shared" si="26"/>
        <v>0</v>
      </c>
      <c r="AV24" s="106">
        <f>SUM((('Actual Time Lap Summary'!U23*60)+'Actual Time Lap Summary'!V23)/U$6)/60</f>
        <v>0</v>
      </c>
      <c r="AW24" s="107">
        <f t="shared" si="27"/>
        <v>0</v>
      </c>
      <c r="AX24" s="106">
        <f>SUM((('Actual Time Lap Summary'!K23*60)+'Actual Time Lap Summary'!L23)/K$6)/60</f>
        <v>0</v>
      </c>
      <c r="AY24" s="107">
        <f t="shared" si="28"/>
        <v>0</v>
      </c>
      <c r="AZ24" s="106">
        <f>SUM((('Actual Time Lap Summary'!AC23*60)+'Actual Time Lap Summary'!AD23)/AC$6)/60</f>
        <v>0</v>
      </c>
      <c r="BA24" s="107">
        <f t="shared" si="29"/>
        <v>0</v>
      </c>
      <c r="BB24" s="106">
        <f>SUM((('Actual Time Lap Summary'!I23*60)+'Actual Time Lap Summary'!J23)/I$6)/60</f>
        <v>0</v>
      </c>
      <c r="BC24" s="107">
        <f t="shared" si="30"/>
        <v>0</v>
      </c>
      <c r="BD24" s="106">
        <f>SUM((('Actual Time Lap Summary'!Y23*60)+'Actual Time Lap Summary'!Z23)/Y$6)/60</f>
        <v>0</v>
      </c>
      <c r="BE24" s="107">
        <f t="shared" si="31"/>
        <v>0</v>
      </c>
      <c r="BF24" s="106">
        <f>SUM((('Actual Time Lap Summary'!AA23*60)+'Actual Time Lap Summary'!AB23)/AA$6)/60</f>
        <v>0</v>
      </c>
      <c r="BG24" s="107">
        <f t="shared" si="32"/>
        <v>0</v>
      </c>
      <c r="BH24" s="106">
        <f>SUM((('Actual Time Lap Summary'!W23*60)+'Actual Time Lap Summary'!X23)/W$6)/60</f>
        <v>0</v>
      </c>
      <c r="BI24" s="107">
        <f t="shared" si="33"/>
        <v>0</v>
      </c>
      <c r="BJ24" s="106">
        <f>SUM((('Actual Time Lap Summary'!M23*60)+'Actual Time Lap Summary'!N23)/M$6)/60</f>
        <v>0</v>
      </c>
      <c r="BK24" s="107">
        <f t="shared" si="34"/>
        <v>0</v>
      </c>
      <c r="BL24" s="106">
        <f>SUM((('Actual Time Lap Summary'!S23*60)+'Actual Time Lap Summary'!T23)/S$6)/60</f>
        <v>0</v>
      </c>
      <c r="BM24" s="107">
        <f t="shared" si="35"/>
        <v>0</v>
      </c>
      <c r="BN24" s="106">
        <f>SUM((('Actual Time Lap Summary'!AI23*60)+'Actual Time Lap Summary'!AJ23)/AI$6)/60</f>
        <v>0</v>
      </c>
      <c r="BO24" s="107">
        <f t="shared" si="44"/>
        <v>0</v>
      </c>
      <c r="BP24" s="106">
        <f>SUM((('Actual Time Lap Summary'!AE23*60)+'Actual Time Lap Summary'!AF23)/AE$6)/60</f>
        <v>0</v>
      </c>
      <c r="BQ24" s="107">
        <f t="shared" si="36"/>
        <v>0</v>
      </c>
      <c r="BR24" s="106">
        <f>SUM((('Actual Time Lap Summary'!AG23*60)+'Actual Time Lap Summary'!AH23)/AG$6)/60</f>
        <v>0</v>
      </c>
      <c r="BS24" s="107">
        <f t="shared" si="37"/>
        <v>0</v>
      </c>
    </row>
    <row r="25" spans="1:71" s="93" customFormat="1" ht="23.25" customHeight="1" thickBot="1">
      <c r="A25" s="89">
        <v>18</v>
      </c>
      <c r="B25" s="95"/>
      <c r="C25" s="95"/>
      <c r="D25" s="95"/>
      <c r="E25" s="95"/>
      <c r="F25" s="96"/>
      <c r="G25" s="111">
        <f t="shared" si="0"/>
        <v>0</v>
      </c>
      <c r="H25" s="112">
        <f t="shared" si="1"/>
        <v>0</v>
      </c>
      <c r="I25" s="111">
        <f t="shared" si="2"/>
        <v>0</v>
      </c>
      <c r="J25" s="112">
        <f t="shared" si="3"/>
        <v>0</v>
      </c>
      <c r="K25" s="111">
        <f t="shared" si="4"/>
        <v>0</v>
      </c>
      <c r="L25" s="112">
        <f t="shared" si="5"/>
        <v>0</v>
      </c>
      <c r="M25" s="111">
        <f t="shared" si="6"/>
        <v>0</v>
      </c>
      <c r="N25" s="112">
        <f t="shared" si="7"/>
        <v>0</v>
      </c>
      <c r="O25" s="111">
        <f t="shared" si="8"/>
        <v>0</v>
      </c>
      <c r="P25" s="112">
        <f t="shared" si="9"/>
        <v>0</v>
      </c>
      <c r="Q25" s="111">
        <f t="shared" si="38"/>
        <v>0</v>
      </c>
      <c r="R25" s="112">
        <f t="shared" si="39"/>
        <v>0</v>
      </c>
      <c r="S25" s="111">
        <f t="shared" si="10"/>
        <v>0</v>
      </c>
      <c r="T25" s="112">
        <f t="shared" si="11"/>
        <v>0</v>
      </c>
      <c r="U25" s="111">
        <f t="shared" si="40"/>
        <v>0</v>
      </c>
      <c r="V25" s="112">
        <f t="shared" si="41"/>
        <v>0</v>
      </c>
      <c r="W25" s="111">
        <f t="shared" si="12"/>
        <v>0</v>
      </c>
      <c r="X25" s="112">
        <f t="shared" si="13"/>
        <v>0</v>
      </c>
      <c r="Y25" s="111">
        <f t="shared" si="14"/>
        <v>0</v>
      </c>
      <c r="Z25" s="112">
        <f t="shared" si="15"/>
        <v>0</v>
      </c>
      <c r="AA25" s="111">
        <f t="shared" si="16"/>
        <v>0</v>
      </c>
      <c r="AB25" s="112">
        <f t="shared" si="17"/>
        <v>0</v>
      </c>
      <c r="AC25" s="111">
        <f t="shared" si="18"/>
        <v>0</v>
      </c>
      <c r="AD25" s="112">
        <f t="shared" si="19"/>
        <v>0</v>
      </c>
      <c r="AE25" s="111">
        <f t="shared" si="20"/>
        <v>0</v>
      </c>
      <c r="AF25" s="112">
        <f t="shared" si="21"/>
        <v>0</v>
      </c>
      <c r="AG25" s="111">
        <f t="shared" si="22"/>
        <v>0</v>
      </c>
      <c r="AH25" s="112">
        <f t="shared" si="23"/>
        <v>0</v>
      </c>
      <c r="AI25" s="111">
        <f t="shared" si="42"/>
        <v>0</v>
      </c>
      <c r="AJ25" s="112">
        <f t="shared" si="43"/>
        <v>0</v>
      </c>
      <c r="AP25" s="106">
        <f>SUM((('Actual Time Lap Summary'!O24*60)+'Actual Time Lap Summary'!P24)/O$6)/60</f>
        <v>0</v>
      </c>
      <c r="AQ25" s="107">
        <f t="shared" si="24"/>
        <v>0</v>
      </c>
      <c r="AR25" s="106">
        <f>SUM((('Actual Time Lap Summary'!Q24*60)+'Actual Time Lap Summary'!R24)/Q$6)/60</f>
        <v>0</v>
      </c>
      <c r="AS25" s="107">
        <f t="shared" si="25"/>
        <v>0</v>
      </c>
      <c r="AT25" s="106">
        <f>SUM((('Actual Time Lap Summary'!G24*60)+'Actual Time Lap Summary'!H24)/G$6)/60</f>
        <v>0</v>
      </c>
      <c r="AU25" s="107">
        <f t="shared" si="26"/>
        <v>0</v>
      </c>
      <c r="AV25" s="106">
        <f>SUM((('Actual Time Lap Summary'!U24*60)+'Actual Time Lap Summary'!V24)/U$6)/60</f>
        <v>0</v>
      </c>
      <c r="AW25" s="107">
        <f t="shared" si="27"/>
        <v>0</v>
      </c>
      <c r="AX25" s="106">
        <f>SUM((('Actual Time Lap Summary'!K24*60)+'Actual Time Lap Summary'!L24)/K$6)/60</f>
        <v>0</v>
      </c>
      <c r="AY25" s="107">
        <f t="shared" si="28"/>
        <v>0</v>
      </c>
      <c r="AZ25" s="106">
        <f>SUM((('Actual Time Lap Summary'!AC24*60)+'Actual Time Lap Summary'!AD24)/AC$6)/60</f>
        <v>0</v>
      </c>
      <c r="BA25" s="107">
        <f t="shared" si="29"/>
        <v>0</v>
      </c>
      <c r="BB25" s="106">
        <f>SUM((('Actual Time Lap Summary'!I24*60)+'Actual Time Lap Summary'!J24)/I$6)/60</f>
        <v>0</v>
      </c>
      <c r="BC25" s="107">
        <f t="shared" si="30"/>
        <v>0</v>
      </c>
      <c r="BD25" s="106">
        <f>SUM((('Actual Time Lap Summary'!Y24*60)+'Actual Time Lap Summary'!Z24)/Y$6)/60</f>
        <v>0</v>
      </c>
      <c r="BE25" s="107">
        <f t="shared" si="31"/>
        <v>0</v>
      </c>
      <c r="BF25" s="106">
        <f>SUM((('Actual Time Lap Summary'!AA24*60)+'Actual Time Lap Summary'!AB24)/AA$6)/60</f>
        <v>0</v>
      </c>
      <c r="BG25" s="107">
        <f t="shared" si="32"/>
        <v>0</v>
      </c>
      <c r="BH25" s="106">
        <f>SUM((('Actual Time Lap Summary'!W24*60)+'Actual Time Lap Summary'!X24)/W$6)/60</f>
        <v>0</v>
      </c>
      <c r="BI25" s="107">
        <f t="shared" si="33"/>
        <v>0</v>
      </c>
      <c r="BJ25" s="106">
        <f>SUM((('Actual Time Lap Summary'!M24*60)+'Actual Time Lap Summary'!N24)/M$6)/60</f>
        <v>0</v>
      </c>
      <c r="BK25" s="107">
        <f t="shared" si="34"/>
        <v>0</v>
      </c>
      <c r="BL25" s="106">
        <f>SUM((('Actual Time Lap Summary'!S24*60)+'Actual Time Lap Summary'!T24)/S$6)/60</f>
        <v>0</v>
      </c>
      <c r="BM25" s="107">
        <f t="shared" si="35"/>
        <v>0</v>
      </c>
      <c r="BN25" s="106">
        <f>SUM((('Actual Time Lap Summary'!AI24*60)+'Actual Time Lap Summary'!AJ24)/AI$6)/60</f>
        <v>0</v>
      </c>
      <c r="BO25" s="107">
        <f t="shared" si="44"/>
        <v>0</v>
      </c>
      <c r="BP25" s="106">
        <f>SUM((('Actual Time Lap Summary'!AE24*60)+'Actual Time Lap Summary'!AF24)/AE$6)/60</f>
        <v>0</v>
      </c>
      <c r="BQ25" s="107">
        <f t="shared" si="36"/>
        <v>0</v>
      </c>
      <c r="BR25" s="106">
        <f>SUM((('Actual Time Lap Summary'!AG24*60)+'Actual Time Lap Summary'!AH24)/AG$6)/60</f>
        <v>0</v>
      </c>
      <c r="BS25" s="107">
        <f t="shared" si="37"/>
        <v>0</v>
      </c>
    </row>
    <row r="26" spans="7:36" s="70" customFormat="1" ht="23.25" customHeight="1"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</row>
    <row r="27" spans="1:36" s="70" customFormat="1" ht="23.25" customHeight="1">
      <c r="A27" s="141" t="s">
        <v>50</v>
      </c>
      <c r="B27" s="142"/>
      <c r="C27" s="142"/>
      <c r="D27" s="142"/>
      <c r="E27" s="142"/>
      <c r="F27" s="142"/>
      <c r="G27" s="375" t="str">
        <f>+'Boat  Handicap data'!B7</f>
        <v>L2000</v>
      </c>
      <c r="H27" s="375"/>
      <c r="I27" s="74"/>
      <c r="J27" s="74"/>
      <c r="K27" s="74"/>
      <c r="L27" s="74"/>
      <c r="M27" s="74"/>
      <c r="N27" s="74"/>
      <c r="O27" s="375" t="str">
        <f>+'Boat  Handicap data'!B5</f>
        <v>H16</v>
      </c>
      <c r="P27" s="375"/>
      <c r="Q27" s="375" t="str">
        <f>+'Boat  Handicap data'!B6</f>
        <v>P16</v>
      </c>
      <c r="R27" s="375"/>
      <c r="S27" s="74"/>
      <c r="T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</row>
    <row r="28" spans="1:36" s="70" customFormat="1" ht="23.25" customHeight="1">
      <c r="A28" s="141" t="s">
        <v>2</v>
      </c>
      <c r="B28" s="142"/>
      <c r="C28" s="142"/>
      <c r="D28" s="142"/>
      <c r="E28" s="142"/>
      <c r="F28" s="142"/>
      <c r="G28" s="375">
        <f>+'Boat  Handicap data'!C7</f>
        <v>1.038</v>
      </c>
      <c r="H28" s="375"/>
      <c r="I28" s="74"/>
      <c r="J28" s="74"/>
      <c r="K28" s="74"/>
      <c r="L28" s="74"/>
      <c r="M28" s="74"/>
      <c r="N28" s="74"/>
      <c r="O28" s="375">
        <f>+'Boat  Handicap data'!C5</f>
        <v>0.787</v>
      </c>
      <c r="P28" s="375"/>
      <c r="Q28" s="375">
        <f>+'Boat  Handicap data'!C6</f>
        <v>0.814</v>
      </c>
      <c r="R28" s="375"/>
      <c r="S28" s="74"/>
      <c r="T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</row>
    <row r="29" ht="20.25">
      <c r="B29" s="12">
        <v>1</v>
      </c>
    </row>
    <row r="30" ht="20.25">
      <c r="B30" s="12">
        <v>0.814</v>
      </c>
    </row>
    <row r="31" ht="20.25">
      <c r="B31" s="12">
        <v>1.038</v>
      </c>
    </row>
  </sheetData>
  <sheetProtection password="CC3D" sheet="1" objects="1" scenarios="1"/>
  <protectedRanges>
    <protectedRange sqref="B8:F19" name="Range5_1"/>
  </protectedRanges>
  <mergeCells count="71">
    <mergeCell ref="Y6:Z6"/>
    <mergeCell ref="O6:P6"/>
    <mergeCell ref="Q6:R6"/>
    <mergeCell ref="W6:X6"/>
    <mergeCell ref="S6:T6"/>
    <mergeCell ref="AI6:AJ6"/>
    <mergeCell ref="AE6:AF6"/>
    <mergeCell ref="AG6:AH6"/>
    <mergeCell ref="AA6:AB6"/>
    <mergeCell ref="AC6:AD6"/>
    <mergeCell ref="G6:H6"/>
    <mergeCell ref="U6:V6"/>
    <mergeCell ref="G27:H27"/>
    <mergeCell ref="I6:J6"/>
    <mergeCell ref="M6:N6"/>
    <mergeCell ref="K6:L6"/>
    <mergeCell ref="G28:H28"/>
    <mergeCell ref="Q27:R27"/>
    <mergeCell ref="Q28:R28"/>
    <mergeCell ref="O27:P27"/>
    <mergeCell ref="O28:P28"/>
    <mergeCell ref="AI5:AJ5"/>
    <mergeCell ref="AE5:AF5"/>
    <mergeCell ref="AG5:AH5"/>
    <mergeCell ref="Y5:Z5"/>
    <mergeCell ref="AA5:AB5"/>
    <mergeCell ref="AC5:AD5"/>
    <mergeCell ref="I5:J5"/>
    <mergeCell ref="M5:N5"/>
    <mergeCell ref="AI3:AJ3"/>
    <mergeCell ref="AE3:AF3"/>
    <mergeCell ref="AG3:AH3"/>
    <mergeCell ref="O5:P5"/>
    <mergeCell ref="Q5:R5"/>
    <mergeCell ref="AA3:AB3"/>
    <mergeCell ref="W3:X3"/>
    <mergeCell ref="O3:P3"/>
    <mergeCell ref="Q3:R3"/>
    <mergeCell ref="W2:X2"/>
    <mergeCell ref="G5:H5"/>
    <mergeCell ref="U5:V5"/>
    <mergeCell ref="K5:L5"/>
    <mergeCell ref="M3:N3"/>
    <mergeCell ref="S3:T3"/>
    <mergeCell ref="S5:T5"/>
    <mergeCell ref="W5:X5"/>
    <mergeCell ref="G2:H2"/>
    <mergeCell ref="AI2:AJ2"/>
    <mergeCell ref="AC2:AD2"/>
    <mergeCell ref="G3:H3"/>
    <mergeCell ref="U3:V3"/>
    <mergeCell ref="K3:L3"/>
    <mergeCell ref="AC3:AD3"/>
    <mergeCell ref="I3:J3"/>
    <mergeCell ref="Y3:Z3"/>
    <mergeCell ref="AE2:AF2"/>
    <mergeCell ref="AG2:AH2"/>
    <mergeCell ref="Y2:Z2"/>
    <mergeCell ref="AA2:AB2"/>
    <mergeCell ref="A1:A2"/>
    <mergeCell ref="B1:F1"/>
    <mergeCell ref="G1:AJ1"/>
    <mergeCell ref="B2:C2"/>
    <mergeCell ref="E2:F2"/>
    <mergeCell ref="O2:P2"/>
    <mergeCell ref="Q2:R2"/>
    <mergeCell ref="M2:N2"/>
    <mergeCell ref="U2:V2"/>
    <mergeCell ref="K2:L2"/>
    <mergeCell ref="I2:J2"/>
    <mergeCell ref="S2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Clark</dc:creator>
  <cp:keywords/>
  <dc:description/>
  <cp:lastModifiedBy>mu50391</cp:lastModifiedBy>
  <cp:lastPrinted>2004-01-08T20:01:27Z</cp:lastPrinted>
  <dcterms:created xsi:type="dcterms:W3CDTF">2003-01-29T00:31:58Z</dcterms:created>
  <dcterms:modified xsi:type="dcterms:W3CDTF">2004-03-07T10:15:36Z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1179442083</vt:i4>
  </property>
  <property fmtid="{D5CDD505-2E9C-101B-9397-08002B2CF9AE}" pid="3" name="_EmailSubject">
    <vt:lpwstr>2004 Annual Regatta Close out</vt:lpwstr>
  </property>
  <property fmtid="{D5CDD505-2E9C-101B-9397-08002B2CF9AE}" pid="4" name="_AuthorEmail">
    <vt:lpwstr>clarkd@omantel.net.om</vt:lpwstr>
  </property>
  <property fmtid="{D5CDD505-2E9C-101B-9397-08002B2CF9AE}" pid="5" name="_AuthorEmailDisplayName">
    <vt:lpwstr>Dave Clark</vt:lpwstr>
  </property>
  <property fmtid="{D5CDD505-2E9C-101B-9397-08002B2CF9AE}" pid="6" name="_ReviewingToolsShownOnce">
    <vt:lpwstr/>
  </property>
</Properties>
</file>