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5" windowWidth="19320" windowHeight="14010" tabRatio="855" activeTab="0"/>
  </bookViews>
  <sheets>
    <sheet name="Results Overall" sheetId="1" r:id="rId1"/>
    <sheet name="Summary" sheetId="2" r:id="rId2"/>
    <sheet name="10 -Jul 09" sheetId="3" r:id="rId3"/>
    <sheet name="9 -June 09" sheetId="4" r:id="rId4"/>
    <sheet name="8 - May 09" sheetId="5" r:id="rId5"/>
    <sheet name="7 - Apr 09" sheetId="6" r:id="rId6"/>
    <sheet name="5 - Feb 09" sheetId="7" r:id="rId7"/>
    <sheet name="3 - Dec 08" sheetId="8" r:id="rId8"/>
    <sheet name="2 - Nov 08" sheetId="9" r:id="rId9"/>
    <sheet name="1 - Oct 08" sheetId="10" r:id="rId10"/>
    <sheet name="HelmRanking" sheetId="11" r:id="rId11"/>
    <sheet name="Boat Allocation" sheetId="12" r:id="rId12"/>
    <sheet name="Penalty points" sheetId="13" r:id="rId13"/>
  </sheets>
  <externalReferences>
    <externalReference r:id="rId16"/>
    <externalReference r:id="rId17"/>
  </externalReferences>
  <definedNames>
    <definedName name="ave_result" localSheetId="10">'HelmRanking'!$U$3:$U$60</definedName>
    <definedName name="ave_result" localSheetId="1">#REF!</definedName>
    <definedName name="ave_result">#REF!</definedName>
    <definedName name="nullvalue" localSheetId="11">#REF!</definedName>
    <definedName name="nullvalue" localSheetId="10">'HelmRanking'!#REF!</definedName>
    <definedName name="nullvalue" localSheetId="0">'[1]Ranking'!#REF!</definedName>
    <definedName name="nullvalue" localSheetId="1">#REF!</definedName>
    <definedName name="nullvalue">#REF!</definedName>
    <definedName name="_xlnm.Print_Area" localSheetId="0">'Results Overall'!$A$1:$O$15</definedName>
    <definedName name="r_1">#REF!</definedName>
    <definedName name="r_2">#REF!</definedName>
    <definedName name="sailors" localSheetId="11">'[2]Ranking'!#REF!</definedName>
    <definedName name="sailors" localSheetId="10">'[2]Ranking'!#REF!</definedName>
    <definedName name="sailors" localSheetId="0">'[1]Ranking'!#REF!</definedName>
    <definedName name="sailors">#REF!</definedName>
  </definedNames>
  <calcPr fullCalcOnLoad="1"/>
</workbook>
</file>

<file path=xl/comments2.xml><?xml version="1.0" encoding="utf-8"?>
<comments xmlns="http://schemas.openxmlformats.org/spreadsheetml/2006/main">
  <authors>
    <author>mu50391</author>
  </authors>
  <commentList>
    <comment ref="Q134" authorId="0">
      <text>
        <r>
          <rPr>
            <b/>
            <sz val="10"/>
            <rFont val="Tahoma"/>
            <family val="2"/>
          </rPr>
          <t>Hi All,
The first team race of the season came in with a nice bang. Spectacular sailing combined with rescue operations, recovery efforts and lots of capsizes. At a certain stage there were more people swimming then sailing.
Few thinks I noticed :
-          fastest finish (2nd) of a H16, going downwind, with the crew sitting on the jib trying keep it on the trampoline after a jib halyard failure. 
-          spectacular recovery from Surfin Turtles (Tony van Thiel / Ruud ?) who managed to end up 3rd after a capsize. He must have been sweating adrenaline.
-          again spectacular capsize with 2 noses diving in, perfectly synchronized with both rudders high up in the air, after a windward mark rounding. (who ?)
-          dismasted hobie (to my great relief without any personal injuries) who had to be towed in.
-          again a nose dive capsize (between the races) at the windward mark from the boat in front, and the brilliant remark : ” That’s NOT the way how WE are going to round it”, quickly followed a similar nose dive.
-          several people who were desperate for a swing during the sail and just went overboard (Tony van Thiel, me, Tamir, others ?).
In short it was a great (sailing and swimming) day on the water.
Many thanks to the DAYAK team as OOD for their efforts in difficult circumstances. It’s not easy trying to get the races in AND finishing the boats, between all the other activities on the water.</t>
        </r>
        <r>
          <rPr>
            <b/>
            <sz val="8"/>
            <rFont val="Tahoma"/>
            <family val="0"/>
          </rPr>
          <t xml:space="preserve">
</t>
        </r>
      </text>
    </comment>
    <comment ref="Q115" authorId="0">
      <text>
        <r>
          <rPr>
            <b/>
            <sz val="10"/>
            <rFont val="Tahoma"/>
            <family val="2"/>
          </rPr>
          <t xml:space="preserve">Hi All,
The wind was reluctant today and we had to wait till 12:30 before we could see some wrinkles on the water. At 13:00 the OOD could start the race 3, after the OOD decided to cancel race 1/2. Many thanks for the OOD’s Tony van Thiel, Paul Henri, Aly Brandenburg and others Surfin Turtles for arranging it all.
We would like to implement a general rule that, for team racing, if the wind isn’t there in the morning, races 1 and 2 will be cancelled and when the wind pick’s up, sailing continues with race 3 and 4 at 13:00 as per schedule. That way, sailors can still plan their day and do not have to wait hours for the wind to pick up. It’s hard for the first sailors because they will rig up and don’t get to sail. A small consolation could be, that every pool will encounter this risk several times during the season. 
Racing itself was challenging and unforgiving. Small mistakes were costly. Not starting in clean air meant that one was in the back of the fleet. Gordon Whitley first with Lucy Ambrose and later with Paul Taylor sailed some impressive races with two 2nd and two 1st places for the Muscats I and II. The Castaways I (sailing old H4) were in the frontline too. Giles Brimsley and Julia sailed a 2nd and 3rd place in these light conditions. Also the F16s were often found in front of the pack. They won the November team race sailing with a serie of 1, 4, 4, 2. Last two were sailed by newcomers Joost Bloemaarts and Stephanie. Joost also helped fixing two trampolines for H10 and H6, so the B16s and NCL could sail. Many thanks for that, Joost.
Next team race is scheduled for 5th December (OOD Muscats). There are rumors however that the Extreme 40’s are here in Muscat racing during that weekend. There is also a rumor that National Day will be combined with the 2nd Eid holiday.
Please stay tuned.
Kind regards,
</t>
        </r>
      </text>
    </comment>
    <comment ref="Q96" authorId="0">
      <text>
        <r>
          <rPr>
            <b/>
            <sz val="10"/>
            <rFont val="Tahoma"/>
            <family val="2"/>
          </rPr>
          <t xml:space="preserve">Hi All,
The Surfin Turtles has taken over the overall lead. They won the Dec team race even without their leading sailor (Tony van Thiel) who had to remain onshore (Biting his fingernails) with a back injury.
It didn’t look all that promising on windfinder, but again the forecast was wrong and a breeze (windforce 3-4) with nice waves made it challenging to sail. The Dayaks (Robbert / Michiel Nieuwenhuijs) were leading in the first race with Muscats (Katie Whyte / Lucy Ambrose) second (well done Youth / light weights) and Surfin Turtles coming in third. The second race it was a very close finish between the Dayaks and Surfin Turtles. With only 5 cm apart ST pressed their nose first (well done Aly Brandenburg / Johnny de Leeuw). The Giants (Marianne / Sven Scholten) squeezed themselves before the Muscats (4th).
The wind and waves increased for races 3 and 4. Both races were in capable hands of the Giants (Douwe Sickler and Robert van Eden). They won them both. First without much challenge (Dayaks 2nd, ST 3rd). The second (4th race) the Giants had to put things right two times. Once they took the wrong side downwind and were overtaken by the Dayaks. Second they over stood the starboard layline going upwind, and the ST sneaked underneath them. But both time it was corrected and the Giants finished 1st  again with ST 2nd (well done Youth again Paul Henri and Alain van Thiel) and Dayaks 3rd.
Both races the F16’s finished 4th.There was scary a moment of crew dangling in front of the boat (during race 4), but because of great boat handling they managed to stay upright. 
And the wind (and waves) ever increased, so it was a challenge to get even out of the bay. Many boats retired (sensible decision). 4 boats went back to the startline and the ST took off and won, leaving a very proud daddy smiling onshore. Race 6 was cancelled after the jib halyard broke on one of the remaining H16’s.
UpcomingEvents :
5 Feb       Laser Muscat Festival
12 Feb     Cats Muscat Festival
20 Feb     Commodore's Cup (Open Cat event, tbc)
6 Mar       Cat Team race
19/20 Mar Annual Regatta
</t>
        </r>
      </text>
    </comment>
    <comment ref="Q77" authorId="0">
      <text>
        <r>
          <rPr>
            <b/>
            <sz val="10"/>
            <rFont val="Tahoma"/>
            <family val="2"/>
          </rPr>
          <t xml:space="preserve">Hi All,
</t>
        </r>
      </text>
    </comment>
    <comment ref="Q78" authorId="0">
      <text>
        <r>
          <rPr>
            <b/>
            <sz val="10"/>
            <rFont val="Tahoma"/>
            <family val="2"/>
          </rPr>
          <t>Hi All Sailors,
We had to be patience but were rewarded with a north easterly wind which was gradually increasing during the day. Clear air was crucial. And of course there was a nice current at the windward mark coming from the same direction. Hence the effective wind at the windward mark was limited. Sailing way past the starboard layline did pay off as the boats could come back to the mark with speed. Those had no problem rounding the windward mark. Others were less fortunate and during the day we say a number of 360 turns made. Also at the start, there were some painful moments (windshift, current), which also resulted in a number of 360 turns, closely observed by the committee boat (thanks Apollo, Tony, Aly and Fred). The committee had to disqualify boats for a class rule violation (Dayak, race 3 : less then requiered 129.3 kg) and for the race rule (Giants, race 3, rule 44.2 taking a penalty asap after the incident). A busy day for the OOD.
Racing stories ? Lots of them (F16s Dave Clark was taking the scenic route; F16s H8 hull filled up nicely, although they still managed to come in first in the last race; Muscat Klaus Mueller was back on the water, looking a bit pale, nevertheless finished first and second; full ladies team of the Surfin Turtles Aly and Mariette showed the commodore how it should be done; Dayaks learned a few hard lessons about weight, jib tell tales, lay lines and current, starts, when leading.....; Castaways !!! won there first race), but it can all be read in the results.</t>
        </r>
      </text>
    </comment>
    <comment ref="Q59" authorId="0">
      <text>
        <r>
          <rPr>
            <b/>
            <sz val="10"/>
            <rFont val="Tahoma"/>
            <family val="2"/>
          </rPr>
          <t>Hi all,
Finally there was (some) wind during a sailing event. After a cancelled March teamrace, a successful but windless regatta, there was a light breeze from the NE, which lasted through the day. Thanks to the OOD (mainly Viking Fred Rourke ruling with his wooden spoon and humble servant Martin) all six races could be sailed in time. I want to emphasize that it does pay off to check the boat before !! a teamrace. Now several people were looking for booms, rope's, sails, shackles, tillers etc. Still all 11 boats got afloat on the water in time and pool 1 could take off for their first 2 races.
First race was won by the F16s (Joost / Stephanie Bloemaarts), closely followed by the Giants (Ken Portanger / Cees van Eden) and the Dayaks (Pascal / Thomas Richards) who just creped before the Surfin Turtles at the finish. The second race was a impressive victory for the Vikings (former NCL). As Vikings Gary Lanier (and Tom Fredikson) had the courage to tack early on the layline going to the last windward mark. They just managed to make it, therefore leaving the Dayaks and Surfin Turtles behind. There first win for a long, long time. Well done.
In pool 3 (race 3 and 4) it was a clean sweep by the Dayaks (Apollo Kok / Pascale van Rijen), although in race 4 they had to do the same bold move as the Vikings, tacking early passing the Castaways and F16 on the inside on the last leg towards the windward mark. Also the castaways (Giles Brimsley and ?) sailed very well with two second places. The Giants were training (trainer Douwe Sickler) a new helm (Henri Jaspers) which paid off in their first race (3rd).
Pool 2 (race 5 and 6) was a clean sweep by the F16s. Well established team Victoria Grainger / Suzanne Solberg made hardly any mistakes (started as only boat on port in race 6) and sailed 2 bullets. The Surfin Turtles had a good first race (2nd) but a less good second race (10). Starts in light winds can make or break the entire race. The Dayaks (Rob / Michiel Nieuwenhuijs) were very extremely lucky in race 5. After a disastrous start (last over the line with still a penalty pending), they managed to creep slowly through the fleet back to a 5th place. Then the Dayats (JW vd Lee / guest vd Lee) decided to sail an additional lap and rounded the leeward mark. They took the Giants (Marianne / Sven Scholten) with them. I think JW is a bit out of practice or was distracted (he didn't sail with his normal crew), but Dayats and Giants had to unwind first before they could finish. The Giants took revenge in their 2nd race and finished 3rd before the Dayats (4).</t>
        </r>
      </text>
    </comment>
    <comment ref="R39" authorId="0">
      <text>
        <r>
          <rPr>
            <b/>
            <sz val="10"/>
            <rFont val="Tahoma"/>
            <family val="2"/>
          </rPr>
          <t xml:space="preserve">After 8 team races (out of 10), 2 teams are on equal points at the top of the leader board (with potentially the same discard). The battle was on between the Surfin Turtles, Dayaks and the F16s, under several watchful eyes of the Giants (thanks for running the team race) . During the start of the second race, the wind dropped completely and all the boats stopped at the start line (except 1 of course : F16 got away on port). The OOD decided to abandon the race, immediately followed by a cancellation. At least a few eyebrows went up and quite a few grumbles were heard. Maybe next time the OOD can decide to postpone first (then cancel ?), although looking back it did help to get the rest of the scheduled races in.
When the smoke was cleared, it was the F16 who won the May team race. Congratulations.
It’s going to be tight the last 2 Team races scheduled for June 5th (OOD : Muscats) and June 12th (OOD : Dayaks)
</t>
        </r>
      </text>
    </comment>
    <comment ref="R23" authorId="0">
      <text>
        <r>
          <rPr>
            <b/>
            <sz val="10"/>
            <rFont val="Tahoma"/>
            <family val="2"/>
          </rPr>
          <t xml:space="preserve">The Surfin Turtles have won the June team race, which will give them a very good chance of winning the team race season 2008 – 2009. They are now 2 points ahead of rivals F16s.
It was very close between 5 teams. The Muscats started very well with victories in the 2nd  (youth team Lucy Ambrose / Katie Whyte) and 4th race (Angus / Rebecca Mackay). In the end 3 teams were within 1 point of each other. 
The Giants sneaked between the F16 and Surfin Turtles to claim the second place leaving the Dayaks trailing on 4th place; well sailed.
Many thanks for the OOD who managed to get all 6 races in. It must have been warm specially the last 2 races when there was little wind left.
</t>
        </r>
        <r>
          <rPr>
            <b/>
            <sz val="8"/>
            <rFont val="Tahoma"/>
            <family val="0"/>
          </rPr>
          <t xml:space="preserve">
</t>
        </r>
      </text>
    </comment>
    <comment ref="R4" authorId="0">
      <text>
        <r>
          <rPr>
            <b/>
            <sz val="10"/>
            <rFont val="Tahoma"/>
            <family val="2"/>
          </rPr>
          <t xml:space="preserve">What an ending! A super battle between F-16 and Surfin Turtles for that coveted season first place. ST bettered F16 by a marginal 2 points. Lots of tention!
The day's racing ended with ST and F-16 on a first place and ST third. However….. A protest had been lodged against F-16 in the first race. It took quite some deliberation to come to a conclusion: protest upheld. F-16 disqualified and pushed back to third place for the day with ST moving into second making ST the overall winner. Would a protest on the final day (if I remember well: the only protest this year?) influence the final outcome? Luckily it did not. Discounting the protest ST and F-16’s would both have ended up with 14 points for the season. ST had 4 wins, F16’s only 3: would have had the same end result. ST overall winner of the 2008/09 H16 Team Racing Season. A “grand slam” result as they also won the Regatta this year!
2008/09 was a good season with 8 out of 10 races sailed. We all meet again in October for the 2009/10 season. 
Honorary mentions were made to the best ranked sailors of the season: 1) Douwe Sickler, 2) Tony van Thiel and 3) Joost Bloemarts and our best youth participants 1) 1) Paul-Henri van Thiel, 2) Katie Whyte and 3) Lucy Ambrose. Well done guys!
After the races the final results were announced. ST got their trophy from the sailing captain Cees van Eden. A sad note followed in that the Commodore had to say farewell on behalf of the full RAHBC sailing community to Cees and his family. They are on their way to Holland after a 5 year stay in Oman. Cees has been a most active member with as a major highlight the organisation of 4 Regatta’s. Many thanks Cees, Ineke, Robert, Jeroen and Sanne. Fair Winds to you in Holland.
A number of other sailors will be leaving Oman this summer for mostly colder shores elsewhere in the oil and gas world. Good luck to you all and see you back one day for more racing.
</t>
        </r>
      </text>
    </comment>
  </commentList>
</comments>
</file>

<file path=xl/sharedStrings.xml><?xml version="1.0" encoding="utf-8"?>
<sst xmlns="http://schemas.openxmlformats.org/spreadsheetml/2006/main" count="1507" uniqueCount="362">
  <si>
    <t>Team</t>
  </si>
  <si>
    <t>ST</t>
  </si>
  <si>
    <t>Victoria Grainger</t>
  </si>
  <si>
    <t>MC</t>
  </si>
  <si>
    <t>Tony van Thiel</t>
  </si>
  <si>
    <t>G</t>
  </si>
  <si>
    <t>Douwe Sickler</t>
  </si>
  <si>
    <t>Apollo Kok</t>
  </si>
  <si>
    <t>Stephen Rice</t>
  </si>
  <si>
    <t>Angus Mackay</t>
  </si>
  <si>
    <t>NCL</t>
  </si>
  <si>
    <t>Ken Portanger</t>
  </si>
  <si>
    <t>Cees van Eden</t>
  </si>
  <si>
    <t>Surfin Turtles</t>
  </si>
  <si>
    <t>Points</t>
  </si>
  <si>
    <t>MC II</t>
  </si>
  <si>
    <t>Notes</t>
  </si>
  <si>
    <t>Dayaks</t>
  </si>
  <si>
    <t>Dayats</t>
  </si>
  <si>
    <t>Muscats II</t>
  </si>
  <si>
    <t>H5</t>
  </si>
  <si>
    <t>H6</t>
  </si>
  <si>
    <t>H7</t>
  </si>
  <si>
    <t>H8</t>
  </si>
  <si>
    <t>H9</t>
  </si>
  <si>
    <t>H10</t>
  </si>
  <si>
    <t>Katie Whyte</t>
  </si>
  <si>
    <t>Results</t>
  </si>
  <si>
    <t>Giants</t>
  </si>
  <si>
    <t>Race</t>
  </si>
  <si>
    <t>Date</t>
  </si>
  <si>
    <t>Add. Points *</t>
  </si>
  <si>
    <t>Place</t>
  </si>
  <si>
    <t>DNS</t>
  </si>
  <si>
    <t>DSQ</t>
  </si>
  <si>
    <t>DNF</t>
  </si>
  <si>
    <t>DNC</t>
  </si>
  <si>
    <t>Muscats I</t>
  </si>
  <si>
    <t>Michiel van Rijen</t>
  </si>
  <si>
    <t>Robert Ambrose</t>
  </si>
  <si>
    <t>Race 1/2</t>
  </si>
  <si>
    <t>Pool 3</t>
  </si>
  <si>
    <t>Race 3/4</t>
  </si>
  <si>
    <t>Pool 2</t>
  </si>
  <si>
    <t>Race 5/6</t>
  </si>
  <si>
    <t>DT</t>
  </si>
  <si>
    <t>DK</t>
  </si>
  <si>
    <t>RTD</t>
  </si>
  <si>
    <t>Paul Henri van Thiel</t>
  </si>
  <si>
    <t>Jan Saeby</t>
  </si>
  <si>
    <t>OCS</t>
  </si>
  <si>
    <t>boats + 1</t>
  </si>
  <si>
    <t>Ranking</t>
  </si>
  <si>
    <t>Old</t>
  </si>
  <si>
    <t>New</t>
  </si>
  <si>
    <t>Total</t>
  </si>
  <si>
    <t>POOLS</t>
  </si>
  <si>
    <t>race 1/2</t>
  </si>
  <si>
    <t>race 3/4</t>
  </si>
  <si>
    <t>race 5/6</t>
  </si>
  <si>
    <t>OOD</t>
  </si>
  <si>
    <t>Slot</t>
  </si>
  <si>
    <t>Avg</t>
  </si>
  <si>
    <t>Helm</t>
  </si>
  <si>
    <t xml:space="preserve">No. </t>
  </si>
  <si>
    <t>Dave Clark</t>
  </si>
  <si>
    <t>D</t>
  </si>
  <si>
    <t>Joe Cumming</t>
  </si>
  <si>
    <t>Robbert Nieuwenhuijs</t>
  </si>
  <si>
    <t>Klaus Mueller</t>
  </si>
  <si>
    <t>Charles Whyte</t>
  </si>
  <si>
    <t>Jan Willem Brinkhorst</t>
  </si>
  <si>
    <t>Pascal Richard</t>
  </si>
  <si>
    <t>Min</t>
  </si>
  <si>
    <t>OVERALL</t>
  </si>
  <si>
    <t>MusCats I</t>
  </si>
  <si>
    <t>MusCats II</t>
  </si>
  <si>
    <t>MC I</t>
  </si>
  <si>
    <t>F16</t>
  </si>
  <si>
    <t>JW vd Lee</t>
  </si>
  <si>
    <t>Aly Brandenburg</t>
  </si>
  <si>
    <t>Andrew Faulkner</t>
  </si>
  <si>
    <t>Tangui L'Homme</t>
  </si>
  <si>
    <t>8 races = 1 discard</t>
  </si>
  <si>
    <t>F16s</t>
  </si>
  <si>
    <t>H11</t>
  </si>
  <si>
    <t>H12</t>
  </si>
  <si>
    <t>B16s</t>
  </si>
  <si>
    <t>SurBoat</t>
  </si>
  <si>
    <t>Cast</t>
  </si>
  <si>
    <t>Morton Kristensen</t>
  </si>
  <si>
    <t>Brian Stewart</t>
  </si>
  <si>
    <t>Rodger Martin</t>
  </si>
  <si>
    <t>Glenn Perry</t>
  </si>
  <si>
    <t>Jorgen Leiknes</t>
  </si>
  <si>
    <t>Ernie Meili</t>
  </si>
  <si>
    <t>Spare</t>
  </si>
  <si>
    <t>Paul Southern</t>
  </si>
  <si>
    <t>Marianne Vissinga</t>
  </si>
  <si>
    <t>Oct</t>
  </si>
  <si>
    <t>Nov</t>
  </si>
  <si>
    <t>Dec</t>
  </si>
  <si>
    <t>Jan</t>
  </si>
  <si>
    <t>Feb</t>
  </si>
  <si>
    <t>Mar</t>
  </si>
  <si>
    <t>Apr</t>
  </si>
  <si>
    <t>May</t>
  </si>
  <si>
    <t>Jun</t>
  </si>
  <si>
    <t>Jul</t>
  </si>
  <si>
    <t>SUB
TOTAL</t>
  </si>
  <si>
    <t>*</t>
  </si>
  <si>
    <t>1 disgard when 7 or more races sailed</t>
  </si>
  <si>
    <t>Brett Hall</t>
  </si>
  <si>
    <t>Giles Brimsley</t>
  </si>
  <si>
    <t>Peter O'Byrne</t>
  </si>
  <si>
    <t>H13</t>
  </si>
  <si>
    <t>H14</t>
  </si>
  <si>
    <t>Joe Bildstein</t>
  </si>
  <si>
    <t>14 races = 2 discards</t>
  </si>
  <si>
    <t>Tony Males</t>
  </si>
  <si>
    <t>October Team Race</t>
  </si>
  <si>
    <t>Dayak</t>
  </si>
  <si>
    <t>Dayat</t>
  </si>
  <si>
    <t>Oct 08</t>
  </si>
  <si>
    <t>Avg 07 08</t>
  </si>
  <si>
    <t>Nov 08</t>
  </si>
  <si>
    <t>Maarten vd Giessen / Pascal van Rijen</t>
  </si>
  <si>
    <t>Tangui Lhomme / Tamir Abo El Noer</t>
  </si>
  <si>
    <t>Dave Clark / Victoria Grainger</t>
  </si>
  <si>
    <t>H4</t>
  </si>
  <si>
    <t>Cast I</t>
  </si>
  <si>
    <t>Cast II</t>
  </si>
  <si>
    <t>SUR</t>
  </si>
  <si>
    <t>Ken Portanger / Robert van Eden</t>
  </si>
  <si>
    <t>Paul / Grace Southern</t>
  </si>
  <si>
    <t>Rob Ambrose / Alex Rice</t>
  </si>
  <si>
    <t>Jorgen Leiknes / Tor Bjerkestrand</t>
  </si>
  <si>
    <t>Aly Brandenburg / Johnny de Leeuw</t>
  </si>
  <si>
    <t>Ivan Gronlyn / Anne Mein</t>
  </si>
  <si>
    <t>Giles / Brinsley / Salomon du Toit</t>
  </si>
  <si>
    <t>Morton  / Stefan Kristensen</t>
  </si>
  <si>
    <t>Michiel van Rijen / Paola Hoek</t>
  </si>
  <si>
    <t>Joe Bildstein / Heiko Hillgartner</t>
  </si>
  <si>
    <t>Cees van Eden  / Paul Goedemoed</t>
  </si>
  <si>
    <t>Katie / Charles Whyte</t>
  </si>
  <si>
    <t>Stephen / Alex Rice</t>
  </si>
  <si>
    <t>Gary Lanier / Jan Saeby</t>
  </si>
  <si>
    <t>Roger Martin / Al</t>
  </si>
  <si>
    <t>David Price / Skids Harrison</t>
  </si>
  <si>
    <t>Glen Perry / William Walton</t>
  </si>
  <si>
    <t>Victoria Grainger / Dave Clark</t>
  </si>
  <si>
    <t>Robbert Nieuwenhuijs / Maarten vd Giessen</t>
  </si>
  <si>
    <t>Douwe Sickler / Chris Soek</t>
  </si>
  <si>
    <t>Gordon Whitley / Alex Rice</t>
  </si>
  <si>
    <t>Klaus Mueller / Lucy Ambrose</t>
  </si>
  <si>
    <t>Jan Willem Brinkhorst / Fred Rourke</t>
  </si>
  <si>
    <t>Peter O'Bynre / Kevin Penrose</t>
  </si>
  <si>
    <t>Giles Brinsley / Nathan Jones</t>
  </si>
  <si>
    <t>Andrew Faulkner / Helen Morgan</t>
  </si>
  <si>
    <t>Castaways I</t>
  </si>
  <si>
    <t>Castaways II</t>
  </si>
  <si>
    <t>Gary Lanier</t>
  </si>
  <si>
    <t>David Price</t>
  </si>
  <si>
    <t>Gordon Whitley</t>
  </si>
  <si>
    <t>Maarten van der Giessen</t>
  </si>
  <si>
    <t>Pool points</t>
  </si>
  <si>
    <t>Race 4 was cancelled, due to the rescue of a dismasted hobie</t>
  </si>
  <si>
    <t>Paul Henri van Thiel / Lewis Battersley</t>
  </si>
  <si>
    <t>Tony van Thiel / Ruud Vos</t>
  </si>
  <si>
    <t>Pool 1</t>
  </si>
  <si>
    <t>Paul Goedemoed</t>
  </si>
  <si>
    <t>H1</t>
  </si>
  <si>
    <t>Joos Bloemaarts / Stephanie</t>
  </si>
  <si>
    <t>Paul Henri van Thiel / Mathias Mollet</t>
  </si>
  <si>
    <t>Joe Cumming / Kirsten Bennet</t>
  </si>
  <si>
    <t>Cees van Eden / Ken Portanger</t>
  </si>
  <si>
    <t>Andrew Faulkner / William</t>
  </si>
  <si>
    <t>Jan Saeby / Fred Rourke</t>
  </si>
  <si>
    <t>Katie Whyte / Nick Whyte</t>
  </si>
  <si>
    <t>Gordon Whiltley / Paul Taylor</t>
  </si>
  <si>
    <t>Giles Brimsley / Julia</t>
  </si>
  <si>
    <t>Brian Stewart / Izzy Jones</t>
  </si>
  <si>
    <t>Victoria Grainger / Annie</t>
  </si>
  <si>
    <t>Ali Brandenburg / Mariette Verhaasdonk</t>
  </si>
  <si>
    <t>Rob / Michiel Nieuwenhuijs</t>
  </si>
  <si>
    <t>Joe Bildstein / Pascal Richard</t>
  </si>
  <si>
    <t>Paul Goedemoed / Robert van Eden</t>
  </si>
  <si>
    <t>Morton Kristensen / Helen M</t>
  </si>
  <si>
    <t>JW Brinkhorst / Fred Rourke</t>
  </si>
  <si>
    <t>Gordon Whitley / Lucy Ambrose</t>
  </si>
  <si>
    <t>Angus Mackay / Rebecca Mackay</t>
  </si>
  <si>
    <t>Ernie Melli / Kevin</t>
  </si>
  <si>
    <t>Brett Hall / Nathan</t>
  </si>
  <si>
    <t>November Team Race</t>
  </si>
  <si>
    <t>Race 1 / 2 were cancelled, due to lack of wind</t>
  </si>
  <si>
    <t>Dec 08</t>
  </si>
  <si>
    <t>December Team Race</t>
  </si>
  <si>
    <t>Race 6 was cancelled</t>
  </si>
  <si>
    <t>Joe Bildstein / Lucy</t>
  </si>
  <si>
    <t>Katie White / Lucy Ambrose</t>
  </si>
  <si>
    <t>JW Brinkhorst / Simon</t>
  </si>
  <si>
    <t>Marianne / Sven Scholten</t>
  </si>
  <si>
    <t>Ali Brandenburg / Johnny de Leeuw</t>
  </si>
  <si>
    <t>Ernie Meilli / Anne Mein</t>
  </si>
  <si>
    <t>Kevin Penrose / Pete O'Byrne</t>
  </si>
  <si>
    <t>Glenn Perry / Mary Faulkner</t>
  </si>
  <si>
    <t>Giles Brimsley / Jules Brimsley</t>
  </si>
  <si>
    <t>Alan Jones / Nathan Jones</t>
  </si>
  <si>
    <t>Ken Portanger / Cees van Eden</t>
  </si>
  <si>
    <t>Paul Henri / Alain van Thiel</t>
  </si>
  <si>
    <t>Dave Clark / Birte Bjerkestrand</t>
  </si>
  <si>
    <t>Douwe Sickler / Robert van Eden</t>
  </si>
  <si>
    <t>Morton Kristensen / Gantam</t>
  </si>
  <si>
    <t>Gary Larnier / Fred Rourke</t>
  </si>
  <si>
    <t>Brett Hall / Kirsty McDougall</t>
  </si>
  <si>
    <t>Tony Males / Emmy Males</t>
  </si>
  <si>
    <t>Alan Jones</t>
  </si>
  <si>
    <t>Kevin Penrose</t>
  </si>
  <si>
    <t>* = Additional penalty points due to helm / crew rotation  / pool infringements</t>
  </si>
  <si>
    <t>H15</t>
  </si>
  <si>
    <t>Februari Team Race</t>
  </si>
  <si>
    <t>Apollo Kok / Pascal van Rijen</t>
  </si>
  <si>
    <t>Cees van Eden / Henry Jaspers</t>
  </si>
  <si>
    <t>Joost / Stephanie Bloemarts</t>
  </si>
  <si>
    <t>Simon / Fred Rourke</t>
  </si>
  <si>
    <t>Rodger Martin / Salome</t>
  </si>
  <si>
    <t>David Price / Kirsty McDougall</t>
  </si>
  <si>
    <t>Katie Whyte / Charles Whyte</t>
  </si>
  <si>
    <t>Andrew / Mary Faulkner</t>
  </si>
  <si>
    <t>Klaus Mueller / Katie Whyte</t>
  </si>
  <si>
    <t>Tony van Thiel / Alex Forbes</t>
  </si>
  <si>
    <t>Jan Willem Brinkhorst / Jorgen Leiknes</t>
  </si>
  <si>
    <t>Giles / Julie Brimsley</t>
  </si>
  <si>
    <t>Michiel van Rijen / Diederik Boersma</t>
  </si>
  <si>
    <t>Pascal Richard / Mats</t>
  </si>
  <si>
    <t>Paul Henri van Thiel / Nick Saeby</t>
  </si>
  <si>
    <t>Robert van Eden / Wim Moelker</t>
  </si>
  <si>
    <t>Victoria Grainger / Suzanne Solberg</t>
  </si>
  <si>
    <t>Jan Saeby / Alex</t>
  </si>
  <si>
    <t>Ivan Gronlyn / John Murray</t>
  </si>
  <si>
    <t>Job / Ingrid van Houwelingen</t>
  </si>
  <si>
    <t>Angus / Rebecca MAckay</t>
  </si>
  <si>
    <t>Brett Hall / Skids Harrison</t>
  </si>
  <si>
    <t>Job van Houwelingen</t>
  </si>
  <si>
    <t>Robert van Eden</t>
  </si>
  <si>
    <t>Simon Imber</t>
  </si>
  <si>
    <t>Feb 09</t>
  </si>
  <si>
    <t>April Team Race</t>
  </si>
  <si>
    <t>Vikings</t>
  </si>
  <si>
    <t>Apr 09</t>
  </si>
  <si>
    <t>Tony van Thiel / Charles Love</t>
  </si>
  <si>
    <t>Pascal / Thomas Richard</t>
  </si>
  <si>
    <t>Vik</t>
  </si>
  <si>
    <t>Gary Lanier / Tom Fredrikson</t>
  </si>
  <si>
    <t>Tomy Males / Jonathan Neisler</t>
  </si>
  <si>
    <t>Ernie Melli / Chris Madden</t>
  </si>
  <si>
    <t>Morton Kristensen / Stephan O</t>
  </si>
  <si>
    <t>Klaus Mueller / Alexander Rice</t>
  </si>
  <si>
    <t>Angus / Rebecca Mackay</t>
  </si>
  <si>
    <t>Joe Bildstein / Foumd Ibrahim</t>
  </si>
  <si>
    <t>Apollo Kok / Pascale van Rijen</t>
  </si>
  <si>
    <t>Robert / John Ambrose</t>
  </si>
  <si>
    <t>Henri Jaspers / Douwe Sickler</t>
  </si>
  <si>
    <t>Paul Henri van Thiel / Johnny de Leeuw</t>
  </si>
  <si>
    <t>Daniel Price / Les Taylor</t>
  </si>
  <si>
    <t>Lucy Ambrose / Alex Rice</t>
  </si>
  <si>
    <t>Giles Brimsley / Adrian</t>
  </si>
  <si>
    <t>Alex Rice / Lucy Ambrose</t>
  </si>
  <si>
    <t>Jan Saeby / Gary Lanier</t>
  </si>
  <si>
    <t>Nathan / Steve</t>
  </si>
  <si>
    <t>Brett Hall / John</t>
  </si>
  <si>
    <t>Andrew Faulkner / ?</t>
  </si>
  <si>
    <t>Jan Willem vd Lee / Guest vd Lee</t>
  </si>
  <si>
    <t>Stephen Rice / Robert Ambrose</t>
  </si>
  <si>
    <t>Henri Jaspers</t>
  </si>
  <si>
    <t>Alex Rice</t>
  </si>
  <si>
    <t>Lucy Ambrose</t>
  </si>
  <si>
    <t>Jorgen Leiknes / Dave Soulsby</t>
  </si>
  <si>
    <t>Gabriel Carrasquel</t>
  </si>
  <si>
    <t>Gabriel Carrasquel / Shyam Arora</t>
  </si>
  <si>
    <t>May Team Race</t>
  </si>
  <si>
    <t>Robbert / Lisa Nieuwenhuijs</t>
  </si>
  <si>
    <t>Lez /  Louise Taylor</t>
  </si>
  <si>
    <t>Ernest Meilli / Anne Mein</t>
  </si>
  <si>
    <t>Tony van Thiel / Aly Brandenburg</t>
  </si>
  <si>
    <t>Morton Kristensen / Charlotte Walters</t>
  </si>
  <si>
    <t>Paul Henri van Thiel / Mariette Verhaasdonk</t>
  </si>
  <si>
    <t>JW Brinkhorst / Gary Lanier</t>
  </si>
  <si>
    <t>Glenn Perry / Andrew Faulkner</t>
  </si>
  <si>
    <t>Giles Brimsley / Julie Brimsley</t>
  </si>
  <si>
    <t>Charles Whyte / Sheely</t>
  </si>
  <si>
    <t>Simon Imberg / Fred Rourke</t>
  </si>
  <si>
    <t>Shyam Arora / Mathew Newman</t>
  </si>
  <si>
    <t>Giles Brimsley / Skids</t>
  </si>
  <si>
    <t>Brett Hall / Adrian Hollis</t>
  </si>
  <si>
    <t>Lucy Ambrose / Stephen Rice</t>
  </si>
  <si>
    <t>Robbert Nieuwenhuijs / Joe Bildstein</t>
  </si>
  <si>
    <t>May 09</t>
  </si>
  <si>
    <t>Crew infringements</t>
  </si>
  <si>
    <t>helming / crewing</t>
  </si>
  <si>
    <t>crewing / helming</t>
  </si>
  <si>
    <t>helming / helming</t>
  </si>
  <si>
    <t>crewing / crewing</t>
  </si>
  <si>
    <t>Sailing in wrong pool (per pool)</t>
  </si>
  <si>
    <t>Avg 08 09</t>
  </si>
  <si>
    <t>SUM</t>
  </si>
  <si>
    <t>Max</t>
  </si>
  <si>
    <t>Kevin Penrose / Chris Madden</t>
  </si>
  <si>
    <t>Shyam Aurora</t>
  </si>
  <si>
    <t>Lez Taylor</t>
  </si>
  <si>
    <t>TOTAL</t>
  </si>
  <si>
    <t>MAX</t>
  </si>
  <si>
    <t>Ali Brandenburg / Frank Wolters</t>
  </si>
  <si>
    <t>Shyam Arora / Stephen Martin</t>
  </si>
  <si>
    <t>Ivan Gronland / Chris Maden</t>
  </si>
  <si>
    <t>Marianne / Scen Scholten</t>
  </si>
  <si>
    <t>Lucy Ambrose / Katie Whyte</t>
  </si>
  <si>
    <t>Ernie Meilli / Neville</t>
  </si>
  <si>
    <t>Paul Henri van Thiel / Charles Love</t>
  </si>
  <si>
    <t>Pascal Richard / Pascale van Rijen</t>
  </si>
  <si>
    <t>Joe Bildstein / Muinrem</t>
  </si>
  <si>
    <t>Gary Lanier / Fred Rourke</t>
  </si>
  <si>
    <t>Nathan Jones</t>
  </si>
  <si>
    <t>Nathan Jones / Kirsty McDougall</t>
  </si>
  <si>
    <t>Cees van Eden / Robert van Eden</t>
  </si>
  <si>
    <t>Skidds / David Price</t>
  </si>
  <si>
    <t>Tony van Thiel / Anna Love</t>
  </si>
  <si>
    <t>Glenn Perry / William</t>
  </si>
  <si>
    <t>jan Saeby / Jorgen Leiknes</t>
  </si>
  <si>
    <t>Giles Brimsley / Meg</t>
  </si>
  <si>
    <t>Robert Ambrose / Angus Mackay</t>
  </si>
  <si>
    <t>Brett Hall / Bob Gloyn</t>
  </si>
  <si>
    <t>June Team Race</t>
  </si>
  <si>
    <t>Jun 09</t>
  </si>
  <si>
    <t>Douwe / Maaike Sickler</t>
  </si>
  <si>
    <t>Paul Skids Harrison</t>
  </si>
  <si>
    <t>Ivan Gronland</t>
  </si>
  <si>
    <t>Discard 1</t>
  </si>
  <si>
    <t>Discard 2</t>
  </si>
  <si>
    <t>Jul 09</t>
  </si>
  <si>
    <t>July Team Race</t>
  </si>
  <si>
    <t>Volker Vahrenkamp</t>
  </si>
  <si>
    <t>Volker / Sabine Vahrenkamp</t>
  </si>
  <si>
    <t>Gary Lanier / Charles S</t>
  </si>
  <si>
    <t>Cees van Eden / Henri Jaspers</t>
  </si>
  <si>
    <t>Glenn Perry / William Walton</t>
  </si>
  <si>
    <t>Ernie Meilli ? Neville</t>
  </si>
  <si>
    <t>Nathan / Kirsty Jones</t>
  </si>
  <si>
    <t>Paul Henri van Thiel / Anke de Leeuw</t>
  </si>
  <si>
    <t>Jorgen Leiknes / Jan Saeby</t>
  </si>
  <si>
    <t>Shyam Arora / Mary Faulkner</t>
  </si>
  <si>
    <t>Job van Houwelingen / Mark de Leeuw</t>
  </si>
  <si>
    <t>Les Taylor / .. Taylor</t>
  </si>
  <si>
    <t>Katie Whyte / Lucy Ambrose</t>
  </si>
  <si>
    <t>Robbert Nieuwenhuijs / Joe Cumming</t>
  </si>
  <si>
    <t>Morton Kristensen / Stefan Olsgaand</t>
  </si>
  <si>
    <t>Giles Brimsley / ?</t>
  </si>
  <si>
    <t>Brett Hall / ?</t>
  </si>
  <si>
    <t>Jan Willem van der Lee / Frank Oprinsen</t>
  </si>
  <si>
    <t>Well done Surfin Turtles! A grand slam with a first place in both the Regatta and the Team-Race.</t>
  </si>
  <si>
    <t>RAHBC H16 Team Races: Final Results 2008 - 2009</t>
  </si>
  <si>
    <t>Joost Bloemarts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</si>
</sst>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C09]dd\-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 numFmtId="194" formatCode="0.00000"/>
    <numFmt numFmtId="195" formatCode="0.000000"/>
    <numFmt numFmtId="196" formatCode="0.00000000"/>
    <numFmt numFmtId="197" formatCode="0.0000000"/>
  </numFmts>
  <fonts count="38">
    <font>
      <sz val="10"/>
      <name val="Arial"/>
      <family val="0"/>
    </font>
    <font>
      <sz val="8"/>
      <name val="Arial"/>
      <family val="0"/>
    </font>
    <font>
      <b/>
      <sz val="12"/>
      <name val="Arial"/>
      <family val="2"/>
    </font>
    <font>
      <b/>
      <sz val="8"/>
      <name val="Arial"/>
      <family val="0"/>
    </font>
    <font>
      <b/>
      <sz val="10"/>
      <name val="Arial"/>
      <family val="2"/>
    </font>
    <font>
      <u val="single"/>
      <sz val="10"/>
      <color indexed="12"/>
      <name val="Arial"/>
      <family val="0"/>
    </font>
    <font>
      <u val="single"/>
      <sz val="10"/>
      <color indexed="36"/>
      <name val="Arial"/>
      <family val="0"/>
    </font>
    <font>
      <b/>
      <sz val="8"/>
      <color indexed="9"/>
      <name val="Arial"/>
      <family val="0"/>
    </font>
    <font>
      <b/>
      <i/>
      <sz val="12"/>
      <color indexed="18"/>
      <name val="Arial"/>
      <family val="2"/>
    </font>
    <font>
      <sz val="10"/>
      <color indexed="18"/>
      <name val="Arial"/>
      <family val="2"/>
    </font>
    <font>
      <b/>
      <i/>
      <sz val="12"/>
      <name val="Arial"/>
      <family val="2"/>
    </font>
    <font>
      <sz val="12"/>
      <name val="Arial"/>
      <family val="2"/>
    </font>
    <font>
      <b/>
      <sz val="12"/>
      <color indexed="18"/>
      <name val="Arial"/>
      <family val="2"/>
    </font>
    <font>
      <b/>
      <sz val="10"/>
      <color indexed="10"/>
      <name val="Arial"/>
      <family val="2"/>
    </font>
    <font>
      <sz val="10"/>
      <color indexed="8"/>
      <name val="Arial"/>
      <family val="0"/>
    </font>
    <font>
      <i/>
      <sz val="8"/>
      <color indexed="63"/>
      <name val="Arial"/>
      <family val="2"/>
    </font>
    <font>
      <b/>
      <sz val="14"/>
      <name val="Arial"/>
      <family val="2"/>
    </font>
    <font>
      <b/>
      <sz val="12"/>
      <color indexed="12"/>
      <name val="Arial"/>
      <family val="2"/>
    </font>
    <font>
      <sz val="14"/>
      <name val="Arial"/>
      <family val="2"/>
    </font>
    <font>
      <b/>
      <sz val="14"/>
      <color indexed="18"/>
      <name val="Arial"/>
      <family val="2"/>
    </font>
    <font>
      <b/>
      <i/>
      <sz val="10"/>
      <color indexed="18"/>
      <name val="Arial"/>
      <family val="2"/>
    </font>
    <font>
      <b/>
      <sz val="11"/>
      <color indexed="10"/>
      <name val="Arial"/>
      <family val="2"/>
    </font>
    <font>
      <sz val="12"/>
      <color indexed="12"/>
      <name val="Comic Sans MS"/>
      <family val="4"/>
    </font>
    <font>
      <sz val="12"/>
      <color indexed="9"/>
      <name val="Comic Sans MS"/>
      <family val="4"/>
    </font>
    <font>
      <b/>
      <sz val="14"/>
      <color indexed="12"/>
      <name val="Comic Sans MS"/>
      <family val="4"/>
    </font>
    <font>
      <b/>
      <sz val="14"/>
      <color indexed="9"/>
      <name val="Comic Sans MS"/>
      <family val="4"/>
    </font>
    <font>
      <b/>
      <sz val="8"/>
      <color indexed="8"/>
      <name val="Arial"/>
      <family val="0"/>
    </font>
    <font>
      <b/>
      <sz val="8"/>
      <color indexed="63"/>
      <name val="Comic Sans MS"/>
      <family val="4"/>
    </font>
    <font>
      <b/>
      <sz val="10"/>
      <name val="Tahoma"/>
      <family val="2"/>
    </font>
    <font>
      <b/>
      <sz val="8"/>
      <name val="Tahoma"/>
      <family val="0"/>
    </font>
    <font>
      <b/>
      <sz val="10"/>
      <color indexed="12"/>
      <name val="Comic Sans MS"/>
      <family val="4"/>
    </font>
    <font>
      <b/>
      <sz val="10"/>
      <color indexed="18"/>
      <name val="Arial"/>
      <family val="2"/>
    </font>
    <font>
      <b/>
      <sz val="10"/>
      <color indexed="9"/>
      <name val="Comic Sans MS"/>
      <family val="4"/>
    </font>
    <font>
      <strike/>
      <sz val="8"/>
      <name val="Arial"/>
      <family val="0"/>
    </font>
    <font>
      <sz val="12"/>
      <name val="Times New Roman"/>
      <family val="1"/>
    </font>
    <font>
      <u val="single"/>
      <sz val="10"/>
      <color indexed="8"/>
      <name val="Arial"/>
      <family val="2"/>
    </font>
    <font>
      <b/>
      <sz val="10"/>
      <color indexed="55"/>
      <name val="Arial"/>
      <family val="2"/>
    </font>
    <font>
      <sz val="16"/>
      <name val="Arial"/>
      <family val="0"/>
    </font>
  </fonts>
  <fills count="1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20"/>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4"/>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s>
  <borders count="39">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22"/>
      </bottom>
    </border>
    <border>
      <left style="thin"/>
      <right>
        <color indexed="63"/>
      </right>
      <top>
        <color indexed="63"/>
      </top>
      <bottom style="thin"/>
    </border>
    <border>
      <left style="thin"/>
      <right>
        <color indexed="63"/>
      </right>
      <top style="thin">
        <color indexed="22"/>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color indexed="63"/>
      </top>
      <bottom>
        <color indexed="63"/>
      </bottom>
    </border>
    <border>
      <left style="thin"/>
      <right style="double"/>
      <top style="thin"/>
      <bottom style="thin"/>
    </border>
    <border>
      <left style="thin"/>
      <right style="thin"/>
      <top>
        <color indexed="63"/>
      </top>
      <bottom style="thin"/>
    </border>
    <border>
      <left style="thin"/>
      <right style="double"/>
      <top style="thin"/>
      <bottom style="double"/>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color indexed="63"/>
      </top>
      <bottom style="thin">
        <color indexed="22"/>
      </bottom>
    </border>
    <border>
      <left style="thin"/>
      <right style="thin"/>
      <top style="thin"/>
      <bottom style="thin">
        <color indexed="22"/>
      </bottom>
    </border>
    <border>
      <left style="thin"/>
      <right style="thin"/>
      <top>
        <color indexed="63"/>
      </top>
      <bottom style="thin">
        <color indexed="22"/>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double"/>
      <bottom>
        <color indexed="63"/>
      </bottom>
    </border>
    <border>
      <left style="double"/>
      <right style="thin"/>
      <top style="thin"/>
      <bottom style="thin"/>
    </border>
    <border>
      <left style="double"/>
      <right style="thin"/>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1" fillId="0" borderId="0" xfId="0" applyFont="1" applyFill="1" applyBorder="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0" xfId="0" applyAlignment="1">
      <alignment vertical="center"/>
    </xf>
    <xf numFmtId="0" fontId="11" fillId="0" borderId="0" xfId="0" applyFont="1" applyAlignment="1">
      <alignment/>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1" fillId="0" borderId="0" xfId="0" applyFont="1" applyAlignment="1">
      <alignment horizontal="center"/>
    </xf>
    <xf numFmtId="46" fontId="11" fillId="0" borderId="0" xfId="0" applyNumberFormat="1" applyFont="1" applyAlignment="1">
      <alignment/>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7" fillId="9" borderId="1" xfId="0" applyFont="1" applyFill="1" applyBorder="1" applyAlignment="1">
      <alignment horizontal="center" vertical="center"/>
    </xf>
    <xf numFmtId="20" fontId="4" fillId="0" borderId="5" xfId="0" applyNumberFormat="1" applyFont="1" applyBorder="1" applyAlignment="1">
      <alignment/>
    </xf>
    <xf numFmtId="0" fontId="4" fillId="0" borderId="6" xfId="0" applyFont="1" applyBorder="1" applyAlignment="1">
      <alignment/>
    </xf>
    <xf numFmtId="0" fontId="4" fillId="0" borderId="5" xfId="0" applyFont="1" applyBorder="1" applyAlignment="1">
      <alignment horizontal="center"/>
    </xf>
    <xf numFmtId="0" fontId="3" fillId="0" borderId="6" xfId="0" applyFont="1" applyBorder="1" applyAlignment="1">
      <alignment/>
    </xf>
    <xf numFmtId="0" fontId="3" fillId="0" borderId="5" xfId="0" applyFont="1" applyBorder="1" applyAlignment="1">
      <alignment/>
    </xf>
    <xf numFmtId="0" fontId="4" fillId="3" borderId="0" xfId="0" applyFont="1" applyFill="1" applyAlignment="1">
      <alignment/>
    </xf>
    <xf numFmtId="0" fontId="4" fillId="0" borderId="5" xfId="0" applyFont="1" applyBorder="1" applyAlignment="1">
      <alignment/>
    </xf>
    <xf numFmtId="0" fontId="4" fillId="0" borderId="0" xfId="0" applyFont="1" applyAlignment="1">
      <alignment/>
    </xf>
    <xf numFmtId="0" fontId="1" fillId="0" borderId="4" xfId="0" applyFont="1" applyBorder="1" applyAlignment="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14" fillId="3" borderId="0" xfId="0" applyFont="1" applyFill="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6" borderId="1"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Border="1" applyAlignment="1">
      <alignment vertical="center"/>
    </xf>
    <xf numFmtId="0" fontId="1" fillId="0" borderId="12" xfId="0" applyFont="1" applyFill="1" applyBorder="1" applyAlignment="1">
      <alignment vertical="center"/>
    </xf>
    <xf numFmtId="0" fontId="1" fillId="0" borderId="13" xfId="0" applyFont="1" applyBorder="1" applyAlignment="1">
      <alignment vertical="center"/>
    </xf>
    <xf numFmtId="0" fontId="1" fillId="0" borderId="0" xfId="0" applyFont="1" applyAlignment="1">
      <alignment/>
    </xf>
    <xf numFmtId="0" fontId="4" fillId="10" borderId="1" xfId="0" applyFont="1" applyFill="1" applyBorder="1" applyAlignment="1">
      <alignment horizontal="center" vertical="center" wrapText="1"/>
    </xf>
    <xf numFmtId="0" fontId="1"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4" xfId="0" applyFont="1" applyFill="1" applyBorder="1" applyAlignment="1">
      <alignment vertical="center"/>
    </xf>
    <xf numFmtId="0" fontId="2" fillId="11" borderId="8"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Border="1" applyAlignment="1">
      <alignment vertical="center" wrapText="1"/>
    </xf>
    <xf numFmtId="0" fontId="2" fillId="11" borderId="9"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3" fillId="0" borderId="5" xfId="0" applyFont="1" applyBorder="1" applyAlignment="1">
      <alignment/>
    </xf>
    <xf numFmtId="0" fontId="1" fillId="0" borderId="14" xfId="0" applyFont="1" applyBorder="1" applyAlignment="1">
      <alignment/>
    </xf>
    <xf numFmtId="0" fontId="1" fillId="0" borderId="14" xfId="0" applyFont="1" applyBorder="1" applyAlignment="1">
      <alignment/>
    </xf>
    <xf numFmtId="0" fontId="1" fillId="0" borderId="0" xfId="0" applyFont="1" applyAlignment="1">
      <alignment/>
    </xf>
    <xf numFmtId="0" fontId="15" fillId="0" borderId="1" xfId="0" applyFont="1" applyBorder="1" applyAlignment="1">
      <alignment/>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1" xfId="0" applyFont="1" applyFill="1" applyBorder="1" applyAlignment="1">
      <alignment vertical="center"/>
    </xf>
    <xf numFmtId="0" fontId="3" fillId="0" borderId="0" xfId="0" applyFont="1" applyAlignment="1">
      <alignment/>
    </xf>
    <xf numFmtId="0" fontId="1" fillId="0" borderId="0" xfId="0" applyFont="1" applyBorder="1" applyAlignment="1">
      <alignment vertical="center"/>
    </xf>
    <xf numFmtId="0" fontId="15" fillId="0" borderId="0" xfId="0" applyFont="1" applyAlignment="1">
      <alignment/>
    </xf>
    <xf numFmtId="0" fontId="1" fillId="0" borderId="0" xfId="0" applyFont="1" applyAlignment="1">
      <alignment/>
    </xf>
    <xf numFmtId="0" fontId="16" fillId="3" borderId="0" xfId="0" applyFont="1" applyFill="1" applyAlignment="1">
      <alignment/>
    </xf>
    <xf numFmtId="0" fontId="17" fillId="3" borderId="5" xfId="0" applyFont="1" applyFill="1" applyBorder="1" applyAlignment="1">
      <alignment horizontal="center"/>
    </xf>
    <xf numFmtId="0" fontId="18" fillId="3" borderId="14" xfId="0" applyFont="1" applyFill="1" applyBorder="1" applyAlignment="1">
      <alignment/>
    </xf>
    <xf numFmtId="0" fontId="18" fillId="3" borderId="6" xfId="0" applyFont="1" applyFill="1" applyBorder="1" applyAlignment="1">
      <alignment/>
    </xf>
    <xf numFmtId="17" fontId="2" fillId="1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3" borderId="0" xfId="0" applyFont="1" applyFill="1" applyAlignment="1">
      <alignment/>
    </xf>
    <xf numFmtId="0" fontId="16" fillId="0" borderId="15" xfId="0" applyFont="1" applyFill="1" applyBorder="1" applyAlignment="1">
      <alignment horizontal="center" vertical="center" wrapText="1"/>
    </xf>
    <xf numFmtId="0" fontId="18" fillId="0" borderId="0" xfId="0" applyFont="1" applyAlignment="1">
      <alignment/>
    </xf>
    <xf numFmtId="17" fontId="16" fillId="0" borderId="1" xfId="0" applyNumberFormat="1" applyFont="1" applyBorder="1" applyAlignment="1">
      <alignment horizontal="center" vertical="center" wrapText="1"/>
    </xf>
    <xf numFmtId="0" fontId="18" fillId="0" borderId="0" xfId="0" applyFont="1" applyFill="1" applyAlignment="1">
      <alignment/>
    </xf>
    <xf numFmtId="0" fontId="1" fillId="0" borderId="6" xfId="0" applyFont="1" applyBorder="1" applyAlignment="1">
      <alignment/>
    </xf>
    <xf numFmtId="0" fontId="3" fillId="0" borderId="14" xfId="0" applyFont="1" applyBorder="1" applyAlignment="1">
      <alignment horizontal="center" vertical="center"/>
    </xf>
    <xf numFmtId="17" fontId="3" fillId="0" borderId="14" xfId="0" applyNumberFormat="1" applyFont="1" applyBorder="1" applyAlignment="1">
      <alignment vertical="center"/>
    </xf>
    <xf numFmtId="0" fontId="1" fillId="0" borderId="14" xfId="0" applyFont="1" applyBorder="1" applyAlignment="1">
      <alignment horizontal="center"/>
    </xf>
    <xf numFmtId="0" fontId="3" fillId="0" borderId="1" xfId="0" applyFont="1" applyBorder="1" applyAlignment="1">
      <alignment horizontal="right" vertical="center"/>
    </xf>
    <xf numFmtId="17" fontId="3" fillId="0" borderId="14" xfId="0" applyNumberFormat="1" applyFont="1" applyBorder="1" applyAlignment="1" quotePrefix="1">
      <alignment vertical="center"/>
    </xf>
    <xf numFmtId="0" fontId="1" fillId="0" borderId="16" xfId="0" applyFont="1" applyFill="1" applyBorder="1" applyAlignment="1">
      <alignment vertical="center"/>
    </xf>
    <xf numFmtId="0" fontId="1" fillId="0" borderId="8" xfId="0" applyFont="1" applyBorder="1" applyAlignment="1">
      <alignment/>
    </xf>
    <xf numFmtId="0" fontId="1" fillId="0" borderId="17" xfId="0" applyFont="1" applyFill="1" applyBorder="1" applyAlignment="1">
      <alignment horizontal="center" vertical="center"/>
    </xf>
    <xf numFmtId="0" fontId="1" fillId="0" borderId="18" xfId="0" applyFont="1" applyFill="1" applyBorder="1" applyAlignment="1">
      <alignment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3" fillId="0" borderId="4"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1" fillId="0" borderId="9" xfId="0" applyFont="1" applyBorder="1" applyAlignment="1">
      <alignment horizontal="center" vertical="center"/>
    </xf>
    <xf numFmtId="0" fontId="3" fillId="0" borderId="1" xfId="0" applyFont="1" applyBorder="1" applyAlignment="1">
      <alignment vertical="center"/>
    </xf>
    <xf numFmtId="0" fontId="1" fillId="0" borderId="10" xfId="0" applyFont="1" applyFill="1" applyBorder="1" applyAlignment="1">
      <alignment horizontal="center" vertical="center"/>
    </xf>
    <xf numFmtId="0" fontId="0" fillId="0" borderId="0" xfId="0"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22" fillId="4"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6"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26" fillId="15" borderId="1" xfId="0" applyFont="1" applyFill="1" applyBorder="1" applyAlignment="1">
      <alignment horizontal="center" vertical="center"/>
    </xf>
    <xf numFmtId="0" fontId="24" fillId="15"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3" fillId="17" borderId="1" xfId="0" applyFont="1" applyFill="1" applyBorder="1" applyAlignment="1">
      <alignment horizontal="center" vertical="center"/>
    </xf>
    <xf numFmtId="1" fontId="4" fillId="0" borderId="20" xfId="0" applyNumberFormat="1" applyFont="1" applyFill="1" applyBorder="1" applyAlignment="1">
      <alignment horizontal="center" vertical="center" wrapText="1"/>
    </xf>
    <xf numFmtId="0" fontId="3" fillId="12"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2" fillId="15" borderId="5" xfId="0" applyFont="1" applyFill="1" applyBorder="1" applyAlignment="1">
      <alignment horizontal="center" vertical="center" wrapText="1"/>
    </xf>
    <xf numFmtId="0" fontId="22" fillId="16" borderId="5" xfId="0" applyFont="1" applyFill="1" applyBorder="1" applyAlignment="1">
      <alignment horizontal="center" vertical="center" wrapText="1"/>
    </xf>
    <xf numFmtId="0" fontId="26" fillId="12" borderId="1" xfId="0" applyFont="1" applyFill="1" applyBorder="1" applyAlignment="1">
      <alignment horizontal="center" vertical="center"/>
    </xf>
    <xf numFmtId="0" fontId="22" fillId="17" borderId="5"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22" fillId="7" borderId="5"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1" fillId="0" borderId="21" xfId="0"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xf>
    <xf numFmtId="0" fontId="0" fillId="0" borderId="11" xfId="0" applyFont="1" applyBorder="1" applyAlignment="1">
      <alignment/>
    </xf>
    <xf numFmtId="16" fontId="27" fillId="11" borderId="0" xfId="0" applyNumberFormat="1" applyFont="1" applyFill="1" applyBorder="1" applyAlignment="1" quotePrefix="1">
      <alignment horizontal="center" vertical="top"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16" fontId="27" fillId="11" borderId="1" xfId="0" applyNumberFormat="1" applyFont="1" applyFill="1" applyBorder="1" applyAlignment="1" quotePrefix="1">
      <alignment horizontal="center" vertical="top" wrapText="1"/>
    </xf>
    <xf numFmtId="16" fontId="27" fillId="11" borderId="5" xfId="0" applyNumberFormat="1" applyFont="1" applyFill="1" applyBorder="1" applyAlignment="1" quotePrefix="1">
      <alignment horizontal="center" vertical="top" wrapText="1"/>
    </xf>
    <xf numFmtId="1" fontId="0" fillId="0" borderId="0" xfId="0" applyNumberFormat="1" applyAlignment="1">
      <alignment horizontal="center" vertical="center" wrapText="1"/>
    </xf>
    <xf numFmtId="15" fontId="2" fillId="2" borderId="1" xfId="0" applyNumberFormat="1" applyFont="1" applyFill="1" applyBorder="1" applyAlignment="1">
      <alignment horizontal="center" vertical="center" wrapText="1"/>
    </xf>
    <xf numFmtId="0" fontId="24" fillId="18" borderId="1" xfId="0" applyFont="1" applyFill="1" applyBorder="1" applyAlignment="1">
      <alignment horizontal="center" vertical="center" wrapText="1"/>
    </xf>
    <xf numFmtId="0" fontId="1" fillId="0" borderId="0" xfId="0" applyFont="1" applyBorder="1" applyAlignment="1">
      <alignment/>
    </xf>
    <xf numFmtId="0" fontId="3" fillId="0" borderId="0" xfId="0" applyFont="1" applyBorder="1" applyAlignment="1">
      <alignment horizontal="center" vertical="center"/>
    </xf>
    <xf numFmtId="2" fontId="1" fillId="0" borderId="0" xfId="0" applyNumberFormat="1" applyFont="1" applyBorder="1" applyAlignment="1">
      <alignment horizontal="center" vertical="center"/>
    </xf>
    <xf numFmtId="0" fontId="3" fillId="1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13"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1" xfId="0" applyFont="1" applyFill="1" applyBorder="1" applyAlignment="1">
      <alignment horizontal="center" vertical="center"/>
    </xf>
    <xf numFmtId="0" fontId="22" fillId="4" borderId="5"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1" fillId="0" borderId="0" xfId="0" applyFont="1" applyBorder="1" applyAlignment="1">
      <alignment horizontal="left"/>
    </xf>
    <xf numFmtId="17" fontId="3" fillId="0" borderId="1" xfId="0" applyNumberFormat="1" applyFont="1" applyBorder="1" applyAlignment="1" quotePrefix="1">
      <alignment vertical="center"/>
    </xf>
    <xf numFmtId="0" fontId="1" fillId="0" borderId="4"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xf>
    <xf numFmtId="0" fontId="3" fillId="0" borderId="9" xfId="0" applyFont="1" applyBorder="1" applyAlignment="1">
      <alignment/>
    </xf>
    <xf numFmtId="0" fontId="1" fillId="0" borderId="8" xfId="0" applyFont="1" applyBorder="1" applyAlignment="1">
      <alignment horizontal="center"/>
    </xf>
    <xf numFmtId="0" fontId="1" fillId="0" borderId="9" xfId="0" applyFont="1" applyBorder="1" applyAlignment="1">
      <alignment/>
    </xf>
    <xf numFmtId="1" fontId="1" fillId="0" borderId="10"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0" fontId="3" fillId="0" borderId="8" xfId="0" applyFont="1" applyBorder="1" applyAlignment="1">
      <alignment horizontal="center" vertical="center"/>
    </xf>
    <xf numFmtId="2" fontId="1" fillId="0" borderId="8" xfId="0" applyNumberFormat="1" applyFont="1" applyBorder="1" applyAlignment="1">
      <alignment horizontal="center" vertical="center"/>
    </xf>
    <xf numFmtId="0" fontId="3" fillId="0" borderId="7" xfId="0" applyFont="1" applyFill="1" applyBorder="1" applyAlignment="1">
      <alignment horizontal="center" vertical="center"/>
    </xf>
    <xf numFmtId="0" fontId="22" fillId="8"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5" fontId="2" fillId="3" borderId="1" xfId="0" applyNumberFormat="1" applyFont="1" applyFill="1" applyBorder="1" applyAlignment="1">
      <alignment horizontal="center" vertical="center" wrapText="1"/>
    </xf>
    <xf numFmtId="0" fontId="3" fillId="6"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8" xfId="0" applyFont="1" applyFill="1" applyBorder="1" applyAlignment="1">
      <alignment horizontal="center" vertical="center"/>
    </xf>
    <xf numFmtId="0" fontId="3" fillId="8"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0" fillId="3" borderId="0" xfId="0" applyFont="1" applyFill="1" applyAlignment="1">
      <alignment/>
    </xf>
    <xf numFmtId="17" fontId="4" fillId="0" borderId="1" xfId="0" applyNumberFormat="1" applyFont="1" applyBorder="1" applyAlignment="1">
      <alignment horizontal="center" vertical="center" wrapText="1"/>
    </xf>
    <xf numFmtId="15" fontId="4" fillId="2" borderId="1" xfId="0" applyNumberFormat="1" applyFont="1" applyFill="1" applyBorder="1" applyAlignment="1">
      <alignment horizontal="center" vertical="center" wrapText="1"/>
    </xf>
    <xf numFmtId="0" fontId="30" fillId="8"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7" borderId="8" xfId="0" applyFont="1" applyFill="1" applyBorder="1" applyAlignment="1">
      <alignment horizontal="center" vertical="center"/>
    </xf>
    <xf numFmtId="0" fontId="33" fillId="3" borderId="17" xfId="0" applyFont="1" applyFill="1" applyBorder="1" applyAlignment="1">
      <alignment horizontal="center" vertical="center"/>
    </xf>
    <xf numFmtId="0" fontId="35" fillId="0" borderId="0" xfId="0" applyFont="1" applyAlignment="1">
      <alignment/>
    </xf>
    <xf numFmtId="0" fontId="34" fillId="0" borderId="0" xfId="0" applyFont="1" applyAlignment="1">
      <alignment/>
    </xf>
    <xf numFmtId="0" fontId="9" fillId="0" borderId="0" xfId="0" applyFont="1" applyAlignment="1">
      <alignment/>
    </xf>
    <xf numFmtId="0" fontId="14" fillId="0" borderId="0" xfId="0" applyFont="1" applyAlignment="1">
      <alignment/>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3" fillId="3" borderId="10" xfId="0" applyFont="1" applyFill="1" applyBorder="1" applyAlignment="1">
      <alignment horizontal="center" vertical="center"/>
    </xf>
    <xf numFmtId="0" fontId="22" fillId="16"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24" xfId="0" applyFont="1" applyFill="1" applyBorder="1" applyAlignment="1">
      <alignment horizontal="center" vertical="center"/>
    </xf>
    <xf numFmtId="1" fontId="1" fillId="0" borderId="24" xfId="0" applyNumberFormat="1" applyFont="1" applyFill="1" applyBorder="1" applyAlignment="1">
      <alignment horizontal="center" vertical="center"/>
    </xf>
    <xf numFmtId="2" fontId="1" fillId="3" borderId="17" xfId="0" applyNumberFormat="1" applyFont="1" applyFill="1" applyBorder="1" applyAlignment="1">
      <alignment horizontal="center" vertical="center"/>
    </xf>
    <xf numFmtId="0" fontId="3" fillId="3" borderId="2" xfId="0" applyFont="1" applyFill="1" applyBorder="1" applyAlignment="1">
      <alignment horizontal="center" vertical="center"/>
    </xf>
    <xf numFmtId="2" fontId="1" fillId="6" borderId="2" xfId="0" applyNumberFormat="1" applyFont="1" applyFill="1" applyBorder="1" applyAlignment="1">
      <alignment horizontal="center" vertical="center"/>
    </xf>
    <xf numFmtId="2" fontId="1" fillId="6" borderId="18" xfId="0" applyNumberFormat="1" applyFont="1" applyFill="1" applyBorder="1" applyAlignment="1">
      <alignment horizontal="center" vertical="center"/>
    </xf>
    <xf numFmtId="0" fontId="1" fillId="0" borderId="0" xfId="0" applyFont="1" applyFill="1" applyBorder="1" applyAlignment="1">
      <alignment/>
    </xf>
    <xf numFmtId="0" fontId="3" fillId="0" borderId="2" xfId="0" applyFont="1" applyFill="1" applyBorder="1" applyAlignment="1">
      <alignment horizontal="center" vertical="center"/>
    </xf>
    <xf numFmtId="2" fontId="1" fillId="0" borderId="9" xfId="0" applyNumberFormat="1" applyFont="1" applyFill="1" applyBorder="1" applyAlignment="1">
      <alignment horizontal="center" vertical="center"/>
    </xf>
    <xf numFmtId="0" fontId="1" fillId="0" borderId="0" xfId="0" applyFont="1" applyFill="1" applyAlignment="1">
      <alignment horizontal="center"/>
    </xf>
    <xf numFmtId="2" fontId="1" fillId="17" borderId="25" xfId="0" applyNumberFormat="1" applyFont="1" applyFill="1" applyBorder="1" applyAlignment="1">
      <alignment horizontal="center" vertical="center"/>
    </xf>
    <xf numFmtId="2" fontId="1" fillId="17" borderId="2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8" xfId="0" applyNumberFormat="1" applyFont="1" applyFill="1" applyBorder="1" applyAlignment="1">
      <alignment horizontal="center" vertical="center"/>
    </xf>
    <xf numFmtId="0" fontId="33" fillId="3" borderId="22" xfId="0" applyFont="1" applyFill="1" applyBorder="1" applyAlignment="1">
      <alignment horizontal="center" vertical="center"/>
    </xf>
    <xf numFmtId="0" fontId="20" fillId="3" borderId="27"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28" xfId="0" applyFont="1" applyFill="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0" fontId="20" fillId="3" borderId="30"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20" xfId="0" applyFont="1" applyFill="1" applyBorder="1" applyAlignment="1">
      <alignment horizontal="center" vertical="center" wrapText="1"/>
    </xf>
    <xf numFmtId="1" fontId="36" fillId="0" borderId="31" xfId="0" applyNumberFormat="1" applyFont="1" applyBorder="1" applyAlignment="1">
      <alignment horizontal="center" vertical="center" wrapText="1"/>
    </xf>
    <xf numFmtId="1" fontId="36" fillId="0" borderId="14" xfId="0" applyNumberFormat="1" applyFont="1" applyBorder="1" applyAlignment="1">
      <alignment horizontal="center" vertical="center" wrapText="1"/>
    </xf>
    <xf numFmtId="1" fontId="36" fillId="0" borderId="32"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0" fontId="3" fillId="7" borderId="9" xfId="0" applyFont="1" applyFill="1" applyBorder="1" applyAlignment="1">
      <alignment horizontal="center" vertical="center"/>
    </xf>
    <xf numFmtId="1" fontId="1" fillId="13" borderId="2" xfId="0" applyNumberFormat="1" applyFont="1" applyFill="1" applyBorder="1" applyAlignment="1">
      <alignment horizontal="center" vertical="center"/>
    </xf>
    <xf numFmtId="1" fontId="1" fillId="13" borderId="18" xfId="0" applyNumberFormat="1" applyFont="1" applyFill="1" applyBorder="1" applyAlignment="1">
      <alignment horizontal="center" vertical="center"/>
    </xf>
    <xf numFmtId="1" fontId="1" fillId="0" borderId="0" xfId="0" applyNumberFormat="1" applyFont="1" applyAlignment="1">
      <alignment horizontal="center"/>
    </xf>
    <xf numFmtId="0" fontId="3" fillId="10" borderId="8"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6" xfId="0" applyFont="1" applyFill="1" applyBorder="1" applyAlignment="1">
      <alignment/>
    </xf>
    <xf numFmtId="0" fontId="2" fillId="0" borderId="2" xfId="0" applyFont="1" applyFill="1" applyBorder="1" applyAlignment="1">
      <alignment horizontal="center" vertical="center" wrapText="1"/>
    </xf>
    <xf numFmtId="0" fontId="0" fillId="0" borderId="20" xfId="0" applyFont="1" applyBorder="1" applyAlignment="1">
      <alignment/>
    </xf>
    <xf numFmtId="0" fontId="4" fillId="0" borderId="4"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7" xfId="0" applyFont="1" applyBorder="1" applyAlignment="1">
      <alignment horizontal="left" vertical="top" wrapText="1"/>
    </xf>
    <xf numFmtId="0" fontId="0" fillId="0" borderId="11" xfId="0" applyFont="1" applyBorder="1" applyAlignment="1">
      <alignment horizontal="left" vertical="top" wrapText="1"/>
    </xf>
    <xf numFmtId="0" fontId="0" fillId="0" borderId="28" xfId="0" applyFont="1" applyBorder="1" applyAlignment="1">
      <alignment horizontal="left" vertical="top" wrapText="1"/>
    </xf>
    <xf numFmtId="0" fontId="0" fillId="0" borderId="13" xfId="0" applyFont="1" applyBorder="1" applyAlignment="1">
      <alignment horizontal="left" vertical="top" wrapText="1"/>
    </xf>
    <xf numFmtId="0" fontId="12" fillId="2" borderId="1" xfId="0" applyFont="1" applyFill="1" applyBorder="1" applyAlignment="1">
      <alignment horizontal="center" vertical="center" wrapText="1"/>
    </xf>
    <xf numFmtId="15" fontId="12" fillId="2" borderId="5" xfId="0" applyNumberFormat="1" applyFont="1" applyFill="1" applyBorder="1" applyAlignment="1">
      <alignment horizontal="center" vertical="center" wrapText="1"/>
    </xf>
    <xf numFmtId="15" fontId="12" fillId="2" borderId="14" xfId="0" applyNumberFormat="1" applyFont="1" applyFill="1" applyBorder="1" applyAlignment="1">
      <alignment horizontal="center" vertical="center" wrapText="1"/>
    </xf>
    <xf numFmtId="0" fontId="9" fillId="2" borderId="6" xfId="0" applyFont="1" applyFill="1" applyBorder="1" applyAlignment="1">
      <alignment/>
    </xf>
    <xf numFmtId="0" fontId="0" fillId="18" borderId="0" xfId="0" applyFill="1" applyAlignment="1">
      <alignment horizontal="center" vertical="center" wrapText="1"/>
    </xf>
    <xf numFmtId="0" fontId="37" fillId="18" borderId="0" xfId="0" applyFont="1" applyFill="1" applyAlignment="1">
      <alignment horizontal="left" vertical="center"/>
    </xf>
    <xf numFmtId="0" fontId="37" fillId="18" borderId="0" xfId="0" applyFont="1" applyFill="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u val="single"/>
      </font>
      <border/>
    </dxf>
    <dxf>
      <font>
        <b/>
        <i/>
        <color rgb="FFFF0000"/>
      </font>
      <fill>
        <patternFill>
          <bgColor rgb="FFFFFF00"/>
        </patternFill>
      </fill>
      <border/>
    </dxf>
    <dxf>
      <font>
        <b val="0"/>
        <i/>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5</xdr:col>
      <xdr:colOff>0</xdr:colOff>
      <xdr:row>15</xdr:row>
      <xdr:rowOff>0</xdr:rowOff>
    </xdr:to>
    <xdr:sp>
      <xdr:nvSpPr>
        <xdr:cNvPr id="1" name="TextBox 4"/>
        <xdr:cNvSpPr txBox="1">
          <a:spLocks noChangeArrowheads="1"/>
        </xdr:cNvSpPr>
      </xdr:nvSpPr>
      <xdr:spPr>
        <a:xfrm>
          <a:off x="2790825" y="1066800"/>
          <a:ext cx="447675" cy="3352800"/>
        </a:xfrm>
        <a:prstGeom prst="rect">
          <a:avLst/>
        </a:prstGeom>
        <a:solidFill>
          <a:srgbClr val="C0C0C0"/>
        </a:solidFill>
        <a:ln w="317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twoCellAnchor>
    <xdr:from>
      <xdr:col>6</xdr:col>
      <xdr:colOff>0</xdr:colOff>
      <xdr:row>4</xdr:row>
      <xdr:rowOff>0</xdr:rowOff>
    </xdr:from>
    <xdr:to>
      <xdr:col>7</xdr:col>
      <xdr:colOff>0</xdr:colOff>
      <xdr:row>15</xdr:row>
      <xdr:rowOff>0</xdr:rowOff>
    </xdr:to>
    <xdr:sp>
      <xdr:nvSpPr>
        <xdr:cNvPr id="2" name="TextBox 5"/>
        <xdr:cNvSpPr txBox="1">
          <a:spLocks noChangeArrowheads="1"/>
        </xdr:cNvSpPr>
      </xdr:nvSpPr>
      <xdr:spPr>
        <a:xfrm>
          <a:off x="3686175" y="1066800"/>
          <a:ext cx="447675" cy="3352800"/>
        </a:xfrm>
        <a:prstGeom prst="rect">
          <a:avLst/>
        </a:prstGeom>
        <a:solidFill>
          <a:srgbClr val="C0C0C0"/>
        </a:solidFill>
        <a:ln w="317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ailing\TeamRace_0506\12%20Sep%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iling\TeamRace_0506\11%20Aug%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 06 Helms"/>
      <sheetName val="Summary"/>
      <sheetName val="Results Overall"/>
      <sheetName val="Rank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9"/>
  <sheetViews>
    <sheetView tabSelected="1" workbookViewId="0" topLeftCell="A1">
      <selection activeCell="L17" sqref="L17"/>
    </sheetView>
  </sheetViews>
  <sheetFormatPr defaultColWidth="9.140625" defaultRowHeight="12.75"/>
  <cols>
    <col min="1" max="1" width="21.7109375" style="97" customWidth="1"/>
    <col min="2" max="11" width="6.7109375" style="97" customWidth="1"/>
    <col min="12" max="12" width="8.7109375" style="97" customWidth="1"/>
    <col min="13" max="13" width="6.00390625" style="97" bestFit="1" customWidth="1"/>
    <col min="14" max="14" width="7.8515625" style="97" bestFit="1" customWidth="1"/>
    <col min="15" max="15" width="10.57421875" style="97" bestFit="1" customWidth="1"/>
    <col min="16" max="16384" width="9.140625" style="97" customWidth="1"/>
  </cols>
  <sheetData>
    <row r="1" spans="1:15" ht="30" customHeight="1" thickBot="1">
      <c r="A1" s="253" t="s">
        <v>360</v>
      </c>
      <c r="B1" s="254"/>
      <c r="C1" s="254"/>
      <c r="D1" s="254"/>
      <c r="E1" s="254"/>
      <c r="F1" s="254"/>
      <c r="G1" s="254"/>
      <c r="H1" s="254"/>
      <c r="I1" s="254"/>
      <c r="J1" s="254"/>
      <c r="K1" s="254"/>
      <c r="L1" s="254"/>
      <c r="M1" s="254"/>
      <c r="N1" s="254"/>
      <c r="O1" s="255"/>
    </row>
    <row r="2" spans="1:15" ht="18" customHeight="1" thickTop="1">
      <c r="A2" s="256" t="s">
        <v>0</v>
      </c>
      <c r="B2" s="259" t="s">
        <v>27</v>
      </c>
      <c r="C2" s="259"/>
      <c r="D2" s="259"/>
      <c r="E2" s="259"/>
      <c r="F2" s="259"/>
      <c r="G2" s="259"/>
      <c r="H2" s="259"/>
      <c r="I2" s="259"/>
      <c r="J2" s="259"/>
      <c r="K2" s="259"/>
      <c r="L2" s="263" t="s">
        <v>109</v>
      </c>
      <c r="M2" s="241"/>
      <c r="N2" s="236"/>
      <c r="O2" s="260" t="s">
        <v>74</v>
      </c>
    </row>
    <row r="3" spans="1:15" ht="18" customHeight="1">
      <c r="A3" s="257"/>
      <c r="B3" s="136">
        <v>1</v>
      </c>
      <c r="C3" s="136">
        <v>2</v>
      </c>
      <c r="D3" s="136">
        <v>3</v>
      </c>
      <c r="E3" s="137">
        <v>4</v>
      </c>
      <c r="F3" s="136">
        <v>5</v>
      </c>
      <c r="G3" s="136">
        <v>6</v>
      </c>
      <c r="H3" s="136">
        <v>7</v>
      </c>
      <c r="I3" s="136">
        <v>8</v>
      </c>
      <c r="J3" s="136">
        <v>9</v>
      </c>
      <c r="K3" s="136">
        <v>10</v>
      </c>
      <c r="L3" s="264"/>
      <c r="M3" s="242" t="s">
        <v>311</v>
      </c>
      <c r="N3" s="237" t="s">
        <v>310</v>
      </c>
      <c r="O3" s="261"/>
    </row>
    <row r="4" spans="1:15" ht="18" customHeight="1">
      <c r="A4" s="258"/>
      <c r="B4" s="136" t="s">
        <v>99</v>
      </c>
      <c r="C4" s="136" t="s">
        <v>100</v>
      </c>
      <c r="D4" s="136" t="s">
        <v>101</v>
      </c>
      <c r="E4" s="137" t="s">
        <v>102</v>
      </c>
      <c r="F4" s="136" t="s">
        <v>103</v>
      </c>
      <c r="G4" s="136" t="s">
        <v>104</v>
      </c>
      <c r="H4" s="136" t="s">
        <v>105</v>
      </c>
      <c r="I4" s="136" t="s">
        <v>106</v>
      </c>
      <c r="J4" s="136" t="s">
        <v>107</v>
      </c>
      <c r="K4" s="136" t="s">
        <v>108</v>
      </c>
      <c r="L4" s="265"/>
      <c r="M4" s="243"/>
      <c r="N4" s="238"/>
      <c r="O4" s="262"/>
    </row>
    <row r="5" spans="1:15" ht="24" customHeight="1">
      <c r="A5" s="132" t="s">
        <v>13</v>
      </c>
      <c r="B5" s="98">
        <v>1</v>
      </c>
      <c r="C5" s="8">
        <v>5</v>
      </c>
      <c r="D5" s="98">
        <v>1</v>
      </c>
      <c r="E5" s="98"/>
      <c r="F5" s="99">
        <v>1</v>
      </c>
      <c r="G5" s="98"/>
      <c r="H5" s="98">
        <v>5</v>
      </c>
      <c r="I5" s="98">
        <v>2</v>
      </c>
      <c r="J5" s="8">
        <v>1</v>
      </c>
      <c r="K5" s="8">
        <v>2</v>
      </c>
      <c r="L5" s="244">
        <f aca="true" t="shared" si="0" ref="L5:L15">SUM(B5:K5)+(MIN(B5:K5)/1000)</f>
        <v>18.001</v>
      </c>
      <c r="M5" s="245">
        <f aca="true" t="shared" si="1" ref="M5:M15">MAX(B5:K5)</f>
        <v>5</v>
      </c>
      <c r="N5" s="239">
        <f aca="true" t="shared" si="2" ref="N5:N15">(L5-M5)+(MIN(B5:K5)/1000)</f>
        <v>13.002</v>
      </c>
      <c r="O5" s="100">
        <f aca="true" t="shared" si="3" ref="O5:O15">RANK(N5,$N$5:$N$15,1)</f>
        <v>1</v>
      </c>
    </row>
    <row r="6" spans="1:15" ht="24" customHeight="1">
      <c r="A6" s="103" t="s">
        <v>84</v>
      </c>
      <c r="B6" s="98">
        <v>5</v>
      </c>
      <c r="C6" s="8">
        <v>1</v>
      </c>
      <c r="D6" s="98">
        <v>4</v>
      </c>
      <c r="E6" s="98"/>
      <c r="F6" s="99">
        <v>2</v>
      </c>
      <c r="G6" s="98"/>
      <c r="H6" s="98">
        <v>2</v>
      </c>
      <c r="I6" s="98">
        <v>1</v>
      </c>
      <c r="J6" s="8">
        <v>3</v>
      </c>
      <c r="K6" s="8">
        <v>3</v>
      </c>
      <c r="L6" s="244">
        <f t="shared" si="0"/>
        <v>21.001</v>
      </c>
      <c r="M6" s="245">
        <f t="shared" si="1"/>
        <v>5</v>
      </c>
      <c r="N6" s="239">
        <f t="shared" si="2"/>
        <v>16.002000000000002</v>
      </c>
      <c r="O6" s="100">
        <f t="shared" si="3"/>
        <v>2</v>
      </c>
    </row>
    <row r="7" spans="1:15" ht="24" customHeight="1">
      <c r="A7" s="104" t="s">
        <v>28</v>
      </c>
      <c r="B7" s="98">
        <v>2</v>
      </c>
      <c r="C7" s="8">
        <v>6</v>
      </c>
      <c r="D7" s="98">
        <v>2</v>
      </c>
      <c r="E7" s="98"/>
      <c r="F7" s="99">
        <v>7</v>
      </c>
      <c r="G7" s="98"/>
      <c r="H7" s="98">
        <v>3</v>
      </c>
      <c r="I7" s="98">
        <v>4</v>
      </c>
      <c r="J7" s="8">
        <v>2</v>
      </c>
      <c r="K7" s="8">
        <v>1</v>
      </c>
      <c r="L7" s="244">
        <f t="shared" si="0"/>
        <v>27.001</v>
      </c>
      <c r="M7" s="245">
        <f t="shared" si="1"/>
        <v>7</v>
      </c>
      <c r="N7" s="239">
        <f t="shared" si="2"/>
        <v>20.002000000000002</v>
      </c>
      <c r="O7" s="100">
        <f t="shared" si="3"/>
        <v>3</v>
      </c>
    </row>
    <row r="8" spans="1:17" ht="24" customHeight="1">
      <c r="A8" s="102" t="s">
        <v>17</v>
      </c>
      <c r="B8" s="98">
        <v>4</v>
      </c>
      <c r="C8" s="8">
        <v>3</v>
      </c>
      <c r="D8" s="98">
        <v>3</v>
      </c>
      <c r="E8" s="98"/>
      <c r="F8" s="99">
        <v>4</v>
      </c>
      <c r="G8" s="98"/>
      <c r="H8" s="98">
        <v>1</v>
      </c>
      <c r="I8" s="98">
        <v>3</v>
      </c>
      <c r="J8" s="8">
        <v>4</v>
      </c>
      <c r="K8" s="8">
        <v>4</v>
      </c>
      <c r="L8" s="244">
        <f t="shared" si="0"/>
        <v>26.001</v>
      </c>
      <c r="M8" s="245">
        <f t="shared" si="1"/>
        <v>4</v>
      </c>
      <c r="N8" s="239">
        <f t="shared" si="2"/>
        <v>22.002000000000002</v>
      </c>
      <c r="O8" s="100">
        <f t="shared" si="3"/>
        <v>4</v>
      </c>
      <c r="Q8" s="147"/>
    </row>
    <row r="9" spans="1:15" ht="24" customHeight="1">
      <c r="A9" s="167" t="s">
        <v>75</v>
      </c>
      <c r="B9" s="98">
        <v>3</v>
      </c>
      <c r="C9" s="8">
        <v>4</v>
      </c>
      <c r="D9" s="98">
        <v>5</v>
      </c>
      <c r="E9" s="98"/>
      <c r="F9" s="99">
        <v>3</v>
      </c>
      <c r="G9" s="98"/>
      <c r="H9" s="98">
        <v>9</v>
      </c>
      <c r="I9" s="98">
        <v>8</v>
      </c>
      <c r="J9" s="8">
        <v>5</v>
      </c>
      <c r="K9" s="8">
        <v>6</v>
      </c>
      <c r="L9" s="244">
        <f t="shared" si="0"/>
        <v>43.003</v>
      </c>
      <c r="M9" s="245">
        <f t="shared" si="1"/>
        <v>9</v>
      </c>
      <c r="N9" s="239">
        <f t="shared" si="2"/>
        <v>34.006</v>
      </c>
      <c r="O9" s="100">
        <f t="shared" si="3"/>
        <v>5</v>
      </c>
    </row>
    <row r="10" spans="1:15" ht="24" customHeight="1">
      <c r="A10" s="218" t="s">
        <v>159</v>
      </c>
      <c r="B10" s="98">
        <v>10</v>
      </c>
      <c r="C10" s="8">
        <v>7</v>
      </c>
      <c r="D10" s="98">
        <v>9</v>
      </c>
      <c r="E10" s="98"/>
      <c r="F10" s="99">
        <v>8</v>
      </c>
      <c r="G10" s="98"/>
      <c r="H10" s="98">
        <v>4</v>
      </c>
      <c r="I10" s="98">
        <v>5</v>
      </c>
      <c r="J10" s="8">
        <v>8</v>
      </c>
      <c r="K10" s="8">
        <v>5</v>
      </c>
      <c r="L10" s="244">
        <f t="shared" si="0"/>
        <v>56.004</v>
      </c>
      <c r="M10" s="245">
        <f t="shared" si="1"/>
        <v>10</v>
      </c>
      <c r="N10" s="239">
        <f t="shared" si="2"/>
        <v>46.007999999999996</v>
      </c>
      <c r="O10" s="100">
        <f t="shared" si="3"/>
        <v>6</v>
      </c>
    </row>
    <row r="11" spans="1:15" ht="24" customHeight="1">
      <c r="A11" s="183" t="s">
        <v>248</v>
      </c>
      <c r="B11" s="98">
        <v>8</v>
      </c>
      <c r="C11" s="8">
        <v>8</v>
      </c>
      <c r="D11" s="98">
        <v>7</v>
      </c>
      <c r="E11" s="98"/>
      <c r="F11" s="99">
        <v>6</v>
      </c>
      <c r="G11" s="98"/>
      <c r="H11" s="98">
        <v>6</v>
      </c>
      <c r="I11" s="98">
        <v>6</v>
      </c>
      <c r="J11" s="8">
        <v>6</v>
      </c>
      <c r="K11" s="8">
        <v>10</v>
      </c>
      <c r="L11" s="244">
        <f t="shared" si="0"/>
        <v>57.006</v>
      </c>
      <c r="M11" s="245">
        <f t="shared" si="1"/>
        <v>10</v>
      </c>
      <c r="N11" s="239">
        <f t="shared" si="2"/>
        <v>47.012</v>
      </c>
      <c r="O11" s="100">
        <f t="shared" si="3"/>
        <v>7</v>
      </c>
    </row>
    <row r="12" spans="1:15" ht="24" customHeight="1">
      <c r="A12" s="130" t="s">
        <v>76</v>
      </c>
      <c r="B12" s="98">
        <v>6</v>
      </c>
      <c r="C12" s="8">
        <v>2</v>
      </c>
      <c r="D12" s="98">
        <v>11</v>
      </c>
      <c r="E12" s="98"/>
      <c r="F12" s="99">
        <v>11</v>
      </c>
      <c r="G12" s="98"/>
      <c r="H12" s="98">
        <v>8</v>
      </c>
      <c r="I12" s="98">
        <v>7</v>
      </c>
      <c r="J12" s="8">
        <v>11</v>
      </c>
      <c r="K12" s="8">
        <v>11</v>
      </c>
      <c r="L12" s="244">
        <f t="shared" si="0"/>
        <v>67.002</v>
      </c>
      <c r="M12" s="245">
        <f t="shared" si="1"/>
        <v>11</v>
      </c>
      <c r="N12" s="239">
        <f t="shared" si="2"/>
        <v>56.004</v>
      </c>
      <c r="O12" s="100">
        <f t="shared" si="3"/>
        <v>8</v>
      </c>
    </row>
    <row r="13" spans="1:15" ht="24" customHeight="1">
      <c r="A13" s="129" t="s">
        <v>18</v>
      </c>
      <c r="B13" s="98">
        <v>7</v>
      </c>
      <c r="C13" s="8">
        <v>11</v>
      </c>
      <c r="D13" s="98">
        <v>10</v>
      </c>
      <c r="E13" s="98"/>
      <c r="F13" s="99">
        <v>9</v>
      </c>
      <c r="G13" s="98"/>
      <c r="H13" s="98">
        <v>7</v>
      </c>
      <c r="I13" s="98">
        <v>9</v>
      </c>
      <c r="J13" s="8">
        <v>7</v>
      </c>
      <c r="K13" s="8">
        <v>9</v>
      </c>
      <c r="L13" s="244">
        <f t="shared" si="0"/>
        <v>69.007</v>
      </c>
      <c r="M13" s="245">
        <f t="shared" si="1"/>
        <v>11</v>
      </c>
      <c r="N13" s="239">
        <f t="shared" si="2"/>
        <v>58.014</v>
      </c>
      <c r="O13" s="100">
        <f t="shared" si="3"/>
        <v>9</v>
      </c>
    </row>
    <row r="14" spans="1:15" ht="24" customHeight="1">
      <c r="A14" s="126" t="s">
        <v>160</v>
      </c>
      <c r="B14" s="98">
        <v>11</v>
      </c>
      <c r="C14" s="8">
        <v>10</v>
      </c>
      <c r="D14" s="98">
        <v>6</v>
      </c>
      <c r="E14" s="98"/>
      <c r="F14" s="99">
        <v>5</v>
      </c>
      <c r="G14" s="98"/>
      <c r="H14" s="98">
        <v>10</v>
      </c>
      <c r="I14" s="98">
        <v>11</v>
      </c>
      <c r="J14" s="8">
        <v>10</v>
      </c>
      <c r="K14" s="8">
        <v>7</v>
      </c>
      <c r="L14" s="244">
        <f t="shared" si="0"/>
        <v>70.005</v>
      </c>
      <c r="M14" s="245">
        <f t="shared" si="1"/>
        <v>11</v>
      </c>
      <c r="N14" s="239">
        <f t="shared" si="2"/>
        <v>59.01</v>
      </c>
      <c r="O14" s="100">
        <f t="shared" si="3"/>
        <v>10</v>
      </c>
    </row>
    <row r="15" spans="1:15" ht="24" customHeight="1" thickBot="1">
      <c r="A15" s="219" t="s">
        <v>87</v>
      </c>
      <c r="B15" s="98">
        <v>9</v>
      </c>
      <c r="C15" s="8">
        <v>9</v>
      </c>
      <c r="D15" s="98">
        <v>8</v>
      </c>
      <c r="E15" s="98"/>
      <c r="F15" s="99">
        <v>10</v>
      </c>
      <c r="G15" s="98"/>
      <c r="H15" s="98">
        <v>11</v>
      </c>
      <c r="I15" s="98">
        <v>10</v>
      </c>
      <c r="J15" s="8">
        <v>9</v>
      </c>
      <c r="K15" s="8">
        <v>8</v>
      </c>
      <c r="L15" s="246">
        <f t="shared" si="0"/>
        <v>74.008</v>
      </c>
      <c r="M15" s="247">
        <f t="shared" si="1"/>
        <v>11</v>
      </c>
      <c r="N15" s="240">
        <f t="shared" si="2"/>
        <v>63.016</v>
      </c>
      <c r="O15" s="138">
        <f t="shared" si="3"/>
        <v>11</v>
      </c>
    </row>
    <row r="16" spans="1:15" ht="9" customHeight="1" thickTop="1">
      <c r="A16" s="101"/>
      <c r="B16" s="101"/>
      <c r="C16" s="101"/>
      <c r="D16" s="101"/>
      <c r="E16" s="101"/>
      <c r="F16" s="101"/>
      <c r="G16" s="101"/>
      <c r="H16" s="101"/>
      <c r="I16" s="101"/>
      <c r="J16" s="101"/>
      <c r="K16" s="101"/>
      <c r="L16" s="101"/>
      <c r="M16" s="101"/>
      <c r="N16" s="101"/>
      <c r="O16" s="101"/>
    </row>
    <row r="17" spans="1:2" ht="12.75">
      <c r="A17" s="139" t="s">
        <v>110</v>
      </c>
      <c r="B17" s="140" t="s">
        <v>111</v>
      </c>
    </row>
    <row r="19" spans="1:16" ht="20.25">
      <c r="A19" s="283" t="s">
        <v>359</v>
      </c>
      <c r="B19" s="284"/>
      <c r="C19" s="284"/>
      <c r="D19" s="284"/>
      <c r="E19" s="284"/>
      <c r="F19" s="284"/>
      <c r="G19" s="284"/>
      <c r="H19" s="284"/>
      <c r="I19" s="284"/>
      <c r="J19" s="284"/>
      <c r="K19" s="284"/>
      <c r="L19" s="284"/>
      <c r="M19" s="284"/>
      <c r="N19" s="284"/>
      <c r="O19" s="284"/>
      <c r="P19" s="282"/>
    </row>
  </sheetData>
  <sheetProtection/>
  <protectedRanges>
    <protectedRange sqref="G2:H4" name="Range2_1_1"/>
    <protectedRange sqref="C2:D4" name="Range 1_1_1_1"/>
    <protectedRange sqref="C1:D1" name="Range 1_1_1_1_1"/>
    <protectedRange sqref="A15 A5:A11" name="Range 1_1_1"/>
    <protectedRange sqref="A12" name="Range 1_1_1_2"/>
    <protectedRange sqref="A13:A14" name="Range 1_1_1_3"/>
  </protectedRanges>
  <mergeCells count="5">
    <mergeCell ref="A1:O1"/>
    <mergeCell ref="A2:A4"/>
    <mergeCell ref="B2:K2"/>
    <mergeCell ref="O2:O4"/>
    <mergeCell ref="L2:L4"/>
  </mergeCells>
  <conditionalFormatting sqref="B5:K15">
    <cfRule type="cellIs" priority="1" dxfId="0" operator="equal" stopIfTrue="1">
      <formula>1</formula>
    </cfRule>
    <cfRule type="cellIs" priority="2" dxfId="1"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2:V20"/>
  <sheetViews>
    <sheetView workbookViewId="0" topLeftCell="A1">
      <selection activeCell="K15" sqref="K15"/>
    </sheetView>
  </sheetViews>
  <sheetFormatPr defaultColWidth="9.140625" defaultRowHeight="12.75"/>
  <cols>
    <col min="1" max="1" width="3.421875" style="0" customWidth="1"/>
    <col min="2" max="2" width="3.140625" style="0" customWidth="1"/>
    <col min="3" max="3" width="5.7109375" style="0" customWidth="1"/>
    <col min="4" max="4" width="28.421875" style="0"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574218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32.0039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41</v>
      </c>
      <c r="E2" s="24"/>
      <c r="F2" s="25" t="s">
        <v>27</v>
      </c>
      <c r="G2" s="24"/>
      <c r="H2" s="26"/>
      <c r="I2" s="27" t="s">
        <v>42</v>
      </c>
      <c r="J2" s="22"/>
      <c r="K2" s="23" t="s">
        <v>43</v>
      </c>
      <c r="L2" s="24"/>
      <c r="M2" s="25" t="s">
        <v>27</v>
      </c>
      <c r="N2" s="24"/>
      <c r="O2" s="26"/>
      <c r="P2" s="27" t="s">
        <v>44</v>
      </c>
      <c r="Q2" s="22"/>
      <c r="R2" s="23" t="s">
        <v>169</v>
      </c>
      <c r="S2" s="24"/>
      <c r="T2" s="25" t="s">
        <v>27</v>
      </c>
      <c r="U2" s="24"/>
      <c r="V2" s="26"/>
    </row>
    <row r="3" spans="1:22" s="6" customFormat="1" ht="15" customHeight="1">
      <c r="A3"/>
      <c r="B3" s="29">
        <v>1</v>
      </c>
      <c r="C3" s="113" t="s">
        <v>84</v>
      </c>
      <c r="D3" s="48" t="s">
        <v>128</v>
      </c>
      <c r="E3" s="34" t="s">
        <v>116</v>
      </c>
      <c r="F3" s="30">
        <v>1</v>
      </c>
      <c r="G3" s="31">
        <v>1</v>
      </c>
      <c r="H3" s="32">
        <f>SUM(F3:G3)+MIN(F3:G3)/1000</f>
        <v>2.001</v>
      </c>
      <c r="I3" s="29">
        <v>1</v>
      </c>
      <c r="J3" s="113" t="s">
        <v>84</v>
      </c>
      <c r="K3" s="48" t="s">
        <v>128</v>
      </c>
      <c r="L3" s="34" t="s">
        <v>116</v>
      </c>
      <c r="M3" s="30">
        <v>1</v>
      </c>
      <c r="N3" s="31"/>
      <c r="O3" s="32">
        <f aca="true" t="shared" si="0" ref="O3:O13">SUM(M3:N3)+MIN(M3:N3)/1000</f>
        <v>1.001</v>
      </c>
      <c r="P3" s="29">
        <v>1</v>
      </c>
      <c r="Q3" s="5" t="s">
        <v>5</v>
      </c>
      <c r="R3" s="48" t="s">
        <v>152</v>
      </c>
      <c r="S3" s="34" t="s">
        <v>23</v>
      </c>
      <c r="T3" s="91">
        <v>1</v>
      </c>
      <c r="U3" s="31">
        <v>3</v>
      </c>
      <c r="V3" s="32">
        <f aca="true" t="shared" si="1" ref="V3:V13">SUM(T3:U3)+MIN(T3:U3)/1000</f>
        <v>4.001</v>
      </c>
    </row>
    <row r="4" spans="1:22" s="6" customFormat="1" ht="15" customHeight="1">
      <c r="A4"/>
      <c r="B4" s="33">
        <v>2</v>
      </c>
      <c r="C4" s="114" t="s">
        <v>1</v>
      </c>
      <c r="D4" s="1" t="s">
        <v>137</v>
      </c>
      <c r="E4" s="34" t="s">
        <v>85</v>
      </c>
      <c r="F4" s="45">
        <v>4</v>
      </c>
      <c r="G4" s="46">
        <v>2</v>
      </c>
      <c r="H4" s="32">
        <f>SUM(F4:G4)+MIN(F4:G4)/1000</f>
        <v>6.002</v>
      </c>
      <c r="I4" s="33">
        <v>2</v>
      </c>
      <c r="J4" s="120" t="s">
        <v>77</v>
      </c>
      <c r="K4" s="1" t="s">
        <v>145</v>
      </c>
      <c r="L4" s="34" t="s">
        <v>21</v>
      </c>
      <c r="M4" s="35">
        <v>2</v>
      </c>
      <c r="N4" s="36"/>
      <c r="O4" s="32">
        <f t="shared" si="0"/>
        <v>2.002</v>
      </c>
      <c r="P4" s="33">
        <v>2</v>
      </c>
      <c r="Q4" s="114" t="s">
        <v>1</v>
      </c>
      <c r="R4" s="38" t="s">
        <v>168</v>
      </c>
      <c r="S4" s="34" t="s">
        <v>85</v>
      </c>
      <c r="T4" s="35">
        <v>3</v>
      </c>
      <c r="U4" s="36">
        <v>2</v>
      </c>
      <c r="V4" s="32">
        <f t="shared" si="1"/>
        <v>5.002</v>
      </c>
    </row>
    <row r="5" spans="1:22" s="6" customFormat="1" ht="15" customHeight="1">
      <c r="A5"/>
      <c r="B5" s="33">
        <v>3</v>
      </c>
      <c r="C5" s="4" t="s">
        <v>46</v>
      </c>
      <c r="D5" s="38" t="s">
        <v>126</v>
      </c>
      <c r="E5" s="34" t="s">
        <v>86</v>
      </c>
      <c r="F5" s="35">
        <v>2</v>
      </c>
      <c r="G5" s="36">
        <v>4</v>
      </c>
      <c r="H5" s="32">
        <f>SUM(F5:G5)+MIN(F5:G5)/1000+0.01</f>
        <v>6.012</v>
      </c>
      <c r="I5" s="33">
        <v>3</v>
      </c>
      <c r="J5" s="5" t="s">
        <v>5</v>
      </c>
      <c r="K5" s="38" t="s">
        <v>143</v>
      </c>
      <c r="L5" s="34" t="s">
        <v>23</v>
      </c>
      <c r="M5" s="45">
        <v>3</v>
      </c>
      <c r="N5" s="46"/>
      <c r="O5" s="32">
        <f t="shared" si="0"/>
        <v>3.003</v>
      </c>
      <c r="P5" s="33">
        <v>3</v>
      </c>
      <c r="Q5" s="120" t="s">
        <v>77</v>
      </c>
      <c r="R5" s="38" t="s">
        <v>154</v>
      </c>
      <c r="S5" s="34" t="s">
        <v>21</v>
      </c>
      <c r="T5" s="35">
        <v>5</v>
      </c>
      <c r="U5" s="46">
        <v>1</v>
      </c>
      <c r="V5" s="32">
        <f t="shared" si="1"/>
        <v>6.001</v>
      </c>
    </row>
    <row r="6" spans="1:22" s="6" customFormat="1" ht="15" customHeight="1">
      <c r="A6"/>
      <c r="B6" s="33">
        <v>4</v>
      </c>
      <c r="C6" s="37" t="s">
        <v>45</v>
      </c>
      <c r="D6" s="38" t="s">
        <v>127</v>
      </c>
      <c r="E6" s="34" t="s">
        <v>115</v>
      </c>
      <c r="F6" s="45">
        <v>5</v>
      </c>
      <c r="G6" s="46">
        <v>3</v>
      </c>
      <c r="H6" s="32">
        <f aca="true" t="shared" si="2" ref="H6:H13">SUM(F6:G6)+MIN(F6:G6)/1000</f>
        <v>8.003</v>
      </c>
      <c r="I6" s="33">
        <v>4</v>
      </c>
      <c r="J6" s="114" t="s">
        <v>1</v>
      </c>
      <c r="K6" s="38" t="s">
        <v>167</v>
      </c>
      <c r="L6" s="34" t="s">
        <v>85</v>
      </c>
      <c r="M6" s="35">
        <v>4</v>
      </c>
      <c r="N6" s="36"/>
      <c r="O6" s="32">
        <f t="shared" si="0"/>
        <v>4.004</v>
      </c>
      <c r="P6" s="33">
        <v>4</v>
      </c>
      <c r="Q6" s="4" t="s">
        <v>46</v>
      </c>
      <c r="R6" s="38" t="s">
        <v>151</v>
      </c>
      <c r="S6" s="34" t="s">
        <v>86</v>
      </c>
      <c r="T6" s="35">
        <v>2</v>
      </c>
      <c r="U6" s="46">
        <v>4</v>
      </c>
      <c r="V6" s="32">
        <f t="shared" si="1"/>
        <v>6.002</v>
      </c>
    </row>
    <row r="7" spans="1:22" s="6" customFormat="1" ht="15" customHeight="1">
      <c r="A7"/>
      <c r="B7" s="33">
        <v>5</v>
      </c>
      <c r="C7" s="5" t="s">
        <v>5</v>
      </c>
      <c r="D7" s="44" t="s">
        <v>133</v>
      </c>
      <c r="E7" s="34" t="s">
        <v>23</v>
      </c>
      <c r="F7" s="35">
        <v>3</v>
      </c>
      <c r="G7" s="36">
        <v>6</v>
      </c>
      <c r="H7" s="32">
        <f t="shared" si="2"/>
        <v>9.003</v>
      </c>
      <c r="I7" s="33">
        <v>5</v>
      </c>
      <c r="J7" s="2" t="s">
        <v>15</v>
      </c>
      <c r="K7" s="44" t="s">
        <v>144</v>
      </c>
      <c r="L7" s="34" t="s">
        <v>22</v>
      </c>
      <c r="M7" s="45">
        <v>5</v>
      </c>
      <c r="N7" s="46"/>
      <c r="O7" s="32">
        <f t="shared" si="0"/>
        <v>5.005</v>
      </c>
      <c r="P7" s="33">
        <v>5</v>
      </c>
      <c r="Q7" s="2" t="s">
        <v>15</v>
      </c>
      <c r="R7" s="44" t="s">
        <v>153</v>
      </c>
      <c r="S7" s="34" t="s">
        <v>22</v>
      </c>
      <c r="T7" s="45">
        <v>7</v>
      </c>
      <c r="U7" s="36">
        <v>5</v>
      </c>
      <c r="V7" s="32">
        <f t="shared" si="1"/>
        <v>12.005</v>
      </c>
    </row>
    <row r="8" spans="1:22" s="6" customFormat="1" ht="15" customHeight="1">
      <c r="A8"/>
      <c r="B8" s="33">
        <v>6</v>
      </c>
      <c r="C8" s="115" t="s">
        <v>87</v>
      </c>
      <c r="D8" s="44" t="s">
        <v>140</v>
      </c>
      <c r="E8" s="34" t="s">
        <v>20</v>
      </c>
      <c r="F8" s="35">
        <v>6</v>
      </c>
      <c r="G8" s="36">
        <v>5</v>
      </c>
      <c r="H8" s="32">
        <f t="shared" si="2"/>
        <v>11.005</v>
      </c>
      <c r="I8" s="33">
        <v>6</v>
      </c>
      <c r="J8" s="37" t="s">
        <v>45</v>
      </c>
      <c r="K8" s="44" t="s">
        <v>142</v>
      </c>
      <c r="L8" s="34" t="s">
        <v>115</v>
      </c>
      <c r="M8" s="35">
        <v>6</v>
      </c>
      <c r="N8" s="36"/>
      <c r="O8" s="32">
        <f t="shared" si="0"/>
        <v>6.006</v>
      </c>
      <c r="P8" s="33">
        <v>6</v>
      </c>
      <c r="Q8" s="3" t="s">
        <v>10</v>
      </c>
      <c r="R8" s="44" t="s">
        <v>155</v>
      </c>
      <c r="S8" s="34" t="s">
        <v>24</v>
      </c>
      <c r="T8" s="45">
        <v>6</v>
      </c>
      <c r="U8" s="36">
        <v>6</v>
      </c>
      <c r="V8" s="32">
        <f t="shared" si="1"/>
        <v>12.006</v>
      </c>
    </row>
    <row r="9" spans="1:22" s="6" customFormat="1" ht="15" customHeight="1">
      <c r="A9"/>
      <c r="B9" s="33">
        <v>7</v>
      </c>
      <c r="C9" s="3" t="s">
        <v>10</v>
      </c>
      <c r="D9" s="1" t="s">
        <v>136</v>
      </c>
      <c r="E9" s="34" t="s">
        <v>24</v>
      </c>
      <c r="F9" s="45">
        <v>9</v>
      </c>
      <c r="G9" s="46">
        <v>9</v>
      </c>
      <c r="H9" s="32">
        <f t="shared" si="2"/>
        <v>18.009</v>
      </c>
      <c r="I9" s="33">
        <v>7</v>
      </c>
      <c r="J9" s="4" t="s">
        <v>46</v>
      </c>
      <c r="K9" s="1" t="s">
        <v>141</v>
      </c>
      <c r="L9" s="34" t="s">
        <v>86</v>
      </c>
      <c r="M9" s="163">
        <v>12</v>
      </c>
      <c r="N9" s="46"/>
      <c r="O9" s="32">
        <f t="shared" si="0"/>
        <v>12.012</v>
      </c>
      <c r="P9" s="33">
        <v>7</v>
      </c>
      <c r="Q9" s="113" t="s">
        <v>84</v>
      </c>
      <c r="R9" s="1" t="s">
        <v>150</v>
      </c>
      <c r="S9" s="34" t="s">
        <v>116</v>
      </c>
      <c r="T9" s="35">
        <v>4</v>
      </c>
      <c r="U9" s="159">
        <v>12</v>
      </c>
      <c r="V9" s="32">
        <f t="shared" si="1"/>
        <v>16.004</v>
      </c>
    </row>
    <row r="10" spans="1:22" s="6" customFormat="1" ht="15" customHeight="1">
      <c r="A10"/>
      <c r="B10" s="33">
        <v>8</v>
      </c>
      <c r="C10" s="120" t="s">
        <v>77</v>
      </c>
      <c r="D10" s="44" t="s">
        <v>135</v>
      </c>
      <c r="E10" s="34" t="s">
        <v>21</v>
      </c>
      <c r="F10" s="124">
        <v>8</v>
      </c>
      <c r="G10" s="36">
        <v>7</v>
      </c>
      <c r="H10" s="32">
        <f t="shared" si="2"/>
        <v>15.007</v>
      </c>
      <c r="I10" s="33">
        <v>8</v>
      </c>
      <c r="J10" s="3" t="s">
        <v>10</v>
      </c>
      <c r="K10" s="44" t="s">
        <v>146</v>
      </c>
      <c r="L10" s="34" t="s">
        <v>24</v>
      </c>
      <c r="M10" s="161">
        <v>12</v>
      </c>
      <c r="N10" s="46"/>
      <c r="O10" s="32">
        <f t="shared" si="0"/>
        <v>12.012</v>
      </c>
      <c r="P10" s="33">
        <v>8</v>
      </c>
      <c r="Q10" s="37" t="s">
        <v>45</v>
      </c>
      <c r="R10" s="44" t="s">
        <v>127</v>
      </c>
      <c r="S10" s="34" t="s">
        <v>115</v>
      </c>
      <c r="T10" s="35">
        <v>8</v>
      </c>
      <c r="U10" s="36">
        <v>8</v>
      </c>
      <c r="V10" s="32">
        <f t="shared" si="1"/>
        <v>16.008</v>
      </c>
    </row>
    <row r="11" spans="1:22" s="6" customFormat="1" ht="15" customHeight="1">
      <c r="A11"/>
      <c r="B11" s="33">
        <v>9</v>
      </c>
      <c r="C11" s="2" t="s">
        <v>15</v>
      </c>
      <c r="D11" s="44" t="s">
        <v>134</v>
      </c>
      <c r="E11" s="34" t="s">
        <v>22</v>
      </c>
      <c r="F11" s="123">
        <v>7</v>
      </c>
      <c r="G11" s="46">
        <v>8</v>
      </c>
      <c r="H11" s="32">
        <f t="shared" si="2"/>
        <v>15.007</v>
      </c>
      <c r="I11" s="33">
        <v>9</v>
      </c>
      <c r="J11" s="122" t="s">
        <v>130</v>
      </c>
      <c r="K11" s="44" t="s">
        <v>147</v>
      </c>
      <c r="L11" s="34" t="s">
        <v>129</v>
      </c>
      <c r="M11" s="161">
        <v>12</v>
      </c>
      <c r="N11" s="46"/>
      <c r="O11" s="32">
        <f t="shared" si="0"/>
        <v>12.012</v>
      </c>
      <c r="P11" s="33">
        <v>9</v>
      </c>
      <c r="Q11" s="122" t="s">
        <v>131</v>
      </c>
      <c r="R11" s="44" t="s">
        <v>157</v>
      </c>
      <c r="S11" s="34" t="s">
        <v>132</v>
      </c>
      <c r="T11" s="163">
        <v>12</v>
      </c>
      <c r="U11" s="46">
        <v>7</v>
      </c>
      <c r="V11" s="32">
        <f t="shared" si="1"/>
        <v>19.007</v>
      </c>
    </row>
    <row r="12" spans="1:22" s="6" customFormat="1" ht="15" customHeight="1">
      <c r="A12"/>
      <c r="B12" s="33">
        <v>10</v>
      </c>
      <c r="C12" s="122" t="s">
        <v>130</v>
      </c>
      <c r="D12" s="44" t="s">
        <v>138</v>
      </c>
      <c r="E12" s="34" t="s">
        <v>129</v>
      </c>
      <c r="F12" s="161">
        <v>12</v>
      </c>
      <c r="G12" s="159">
        <v>12</v>
      </c>
      <c r="H12" s="32">
        <f t="shared" si="2"/>
        <v>24.012</v>
      </c>
      <c r="I12" s="33">
        <v>10</v>
      </c>
      <c r="J12" s="122" t="s">
        <v>131</v>
      </c>
      <c r="K12" s="44" t="s">
        <v>148</v>
      </c>
      <c r="L12" s="34" t="s">
        <v>132</v>
      </c>
      <c r="M12" s="164">
        <v>12</v>
      </c>
      <c r="N12" s="46"/>
      <c r="O12" s="32">
        <f t="shared" si="0"/>
        <v>12.012</v>
      </c>
      <c r="P12" s="33">
        <v>10</v>
      </c>
      <c r="Q12" s="122" t="s">
        <v>130</v>
      </c>
      <c r="R12" s="44" t="s">
        <v>156</v>
      </c>
      <c r="S12" s="34" t="s">
        <v>129</v>
      </c>
      <c r="T12" s="163">
        <v>12</v>
      </c>
      <c r="U12" s="46">
        <v>9</v>
      </c>
      <c r="V12" s="32">
        <f t="shared" si="1"/>
        <v>21.009</v>
      </c>
    </row>
    <row r="13" spans="1:22" s="6" customFormat="1" ht="15" customHeight="1">
      <c r="A13"/>
      <c r="B13" s="39">
        <v>11</v>
      </c>
      <c r="C13" s="122" t="s">
        <v>131</v>
      </c>
      <c r="D13" s="40" t="s">
        <v>139</v>
      </c>
      <c r="E13" s="41" t="s">
        <v>132</v>
      </c>
      <c r="F13" s="162">
        <v>12</v>
      </c>
      <c r="G13" s="160">
        <v>12</v>
      </c>
      <c r="H13" s="32">
        <f t="shared" si="2"/>
        <v>24.012</v>
      </c>
      <c r="I13" s="39">
        <v>11</v>
      </c>
      <c r="J13" s="115" t="s">
        <v>87</v>
      </c>
      <c r="K13" s="40" t="s">
        <v>149</v>
      </c>
      <c r="L13" s="41" t="s">
        <v>20</v>
      </c>
      <c r="M13" s="165">
        <v>12</v>
      </c>
      <c r="N13" s="93"/>
      <c r="O13" s="32">
        <f t="shared" si="0"/>
        <v>12.012</v>
      </c>
      <c r="P13" s="39">
        <v>11</v>
      </c>
      <c r="Q13" s="115" t="s">
        <v>87</v>
      </c>
      <c r="R13" s="40" t="s">
        <v>158</v>
      </c>
      <c r="S13" s="41" t="s">
        <v>20</v>
      </c>
      <c r="T13" s="92">
        <v>12</v>
      </c>
      <c r="U13" s="47">
        <v>12</v>
      </c>
      <c r="V13" s="32">
        <f t="shared" si="1"/>
        <v>24.012</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F3:G13 M3:N13 T3:U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V65"/>
  <sheetViews>
    <sheetView workbookViewId="0" topLeftCell="A1">
      <pane xSplit="4" topLeftCell="E1" activePane="topRight" state="frozen"/>
      <selection pane="topLeft" activeCell="B30" sqref="B30"/>
      <selection pane="topRight" activeCell="D23" sqref="D23"/>
    </sheetView>
  </sheetViews>
  <sheetFormatPr defaultColWidth="9.140625" defaultRowHeight="12.75"/>
  <cols>
    <col min="1" max="1" width="3.28125" style="64" bestFit="1" customWidth="1"/>
    <col min="2" max="2" width="5.00390625" style="65" bestFit="1" customWidth="1"/>
    <col min="3" max="3" width="5.421875" style="90" customWidth="1"/>
    <col min="4" max="4" width="19.7109375" style="57" customWidth="1"/>
    <col min="5" max="20" width="3.00390625" style="57" customWidth="1"/>
    <col min="21" max="21" width="7.00390625" style="89" bestFit="1" customWidth="1"/>
    <col min="22" max="22" width="4.00390625" style="57" bestFit="1" customWidth="1"/>
    <col min="23" max="24" width="4.140625" style="89" bestFit="1" customWidth="1"/>
    <col min="25" max="25" width="0.71875" style="57" customWidth="1"/>
    <col min="26" max="27" width="2.7109375" style="89" customWidth="1"/>
    <col min="28" max="29" width="2.7109375" style="57" customWidth="1"/>
    <col min="30" max="30" width="2.7109375" style="89" customWidth="1"/>
    <col min="31" max="31" width="2.7109375" style="57" customWidth="1"/>
    <col min="32" max="32" width="2.57421875" style="57" customWidth="1"/>
    <col min="33" max="33" width="2.7109375" style="89" customWidth="1"/>
    <col min="34" max="34" width="2.7109375" style="57" customWidth="1"/>
    <col min="35" max="35" width="2.57421875" style="57" customWidth="1"/>
    <col min="36" max="36" width="2.7109375" style="89" customWidth="1"/>
    <col min="37" max="37" width="2.7109375" style="57" customWidth="1"/>
    <col min="38" max="38" width="2.57421875" style="57" customWidth="1"/>
    <col min="39" max="39" width="2.7109375" style="89" customWidth="1"/>
    <col min="40" max="40" width="2.7109375" style="57" customWidth="1"/>
    <col min="41" max="41" width="2.57421875" style="57" customWidth="1"/>
    <col min="42" max="42" width="2.7109375" style="89" customWidth="1"/>
    <col min="43" max="43" width="2.7109375" style="57" customWidth="1"/>
    <col min="44" max="44" width="2.57421875" style="57" customWidth="1"/>
    <col min="45" max="45" width="2.7109375" style="89" customWidth="1"/>
    <col min="46" max="46" width="2.7109375" style="57" customWidth="1"/>
    <col min="47" max="47" width="2.57421875" style="57" customWidth="1"/>
    <col min="48" max="48" width="2.7109375" style="89" customWidth="1"/>
    <col min="49" max="49" width="2.7109375" style="57" customWidth="1"/>
    <col min="50" max="50" width="2.57421875" style="57" customWidth="1"/>
    <col min="51" max="53" width="8.7109375" style="89" customWidth="1"/>
    <col min="54" max="54" width="8.28125" style="89" bestFit="1" customWidth="1"/>
    <col min="55" max="55" width="1.28515625" style="230" customWidth="1"/>
    <col min="56" max="56" width="8.421875" style="89" bestFit="1" customWidth="1"/>
    <col min="57" max="57" width="1.8515625" style="89" customWidth="1"/>
    <col min="58" max="58" width="2.8515625" style="89" customWidth="1"/>
    <col min="59" max="59" width="2.8515625" style="57" bestFit="1" customWidth="1"/>
    <col min="60" max="60" width="3.7109375" style="57" bestFit="1" customWidth="1"/>
    <col min="61" max="61" width="3.140625" style="57" bestFit="1" customWidth="1"/>
    <col min="62" max="62" width="2.57421875" style="57" bestFit="1" customWidth="1"/>
    <col min="63" max="63" width="3.7109375" style="57" bestFit="1" customWidth="1"/>
    <col min="64" max="64" width="4.28125" style="57" bestFit="1" customWidth="1"/>
    <col min="65" max="65" width="1.1484375" style="57" customWidth="1"/>
    <col min="66" max="73" width="5.28125" style="57" customWidth="1"/>
    <col min="74" max="16384" width="9.140625" style="57" customWidth="1"/>
  </cols>
  <sheetData>
    <row r="1" spans="1:73" ht="11.25">
      <c r="A1" s="54" t="s">
        <v>52</v>
      </c>
      <c r="B1" s="55"/>
      <c r="C1" s="78"/>
      <c r="D1" s="60"/>
      <c r="E1" s="79"/>
      <c r="F1" s="56"/>
      <c r="G1" s="79"/>
      <c r="H1" s="56"/>
      <c r="I1" s="79"/>
      <c r="J1" s="56"/>
      <c r="K1" s="79"/>
      <c r="L1" s="56"/>
      <c r="M1" s="79"/>
      <c r="N1" s="56"/>
      <c r="O1" s="79"/>
      <c r="P1" s="56"/>
      <c r="Q1" s="79"/>
      <c r="R1" s="56"/>
      <c r="S1" s="79"/>
      <c r="T1" s="56"/>
      <c r="U1" s="77"/>
      <c r="V1" s="56"/>
      <c r="W1" s="80"/>
      <c r="X1" s="80"/>
      <c r="Z1" s="150"/>
      <c r="AA1" s="168" t="s">
        <v>165</v>
      </c>
      <c r="AB1" s="79"/>
      <c r="AC1" s="56"/>
      <c r="AD1" s="168" t="s">
        <v>165</v>
      </c>
      <c r="AE1" s="79"/>
      <c r="AF1" s="56"/>
      <c r="AG1" s="168" t="s">
        <v>165</v>
      </c>
      <c r="AH1" s="79"/>
      <c r="AI1" s="56"/>
      <c r="AJ1" s="168" t="s">
        <v>165</v>
      </c>
      <c r="AK1" s="79"/>
      <c r="AL1" s="56"/>
      <c r="AM1" s="168" t="s">
        <v>165</v>
      </c>
      <c r="AN1" s="79"/>
      <c r="AO1" s="56"/>
      <c r="AP1" s="168" t="s">
        <v>165</v>
      </c>
      <c r="AQ1" s="79"/>
      <c r="AR1" s="56"/>
      <c r="AS1" s="168" t="s">
        <v>165</v>
      </c>
      <c r="AT1" s="79"/>
      <c r="AU1" s="56"/>
      <c r="AV1" s="168" t="s">
        <v>165</v>
      </c>
      <c r="AW1" s="79"/>
      <c r="AX1" s="56"/>
      <c r="AY1" s="77"/>
      <c r="AZ1" s="77"/>
      <c r="BA1" s="77"/>
      <c r="BB1" s="77"/>
      <c r="BC1" s="227"/>
      <c r="BD1" s="168"/>
      <c r="BE1" s="168"/>
      <c r="BF1" s="170"/>
      <c r="BG1" s="4" t="s">
        <v>66</v>
      </c>
      <c r="BH1" s="20" t="s">
        <v>78</v>
      </c>
      <c r="BI1" s="114" t="s">
        <v>1</v>
      </c>
      <c r="BJ1" s="5" t="s">
        <v>5</v>
      </c>
      <c r="BK1" s="2" t="s">
        <v>3</v>
      </c>
      <c r="BL1" s="3" t="s">
        <v>10</v>
      </c>
      <c r="BN1" s="4" t="s">
        <v>66</v>
      </c>
      <c r="BO1" s="20" t="s">
        <v>78</v>
      </c>
      <c r="BP1" s="114" t="s">
        <v>1</v>
      </c>
      <c r="BQ1" s="5" t="s">
        <v>5</v>
      </c>
      <c r="BR1" s="2" t="s">
        <v>3</v>
      </c>
      <c r="BS1" s="3" t="s">
        <v>10</v>
      </c>
      <c r="BT1" s="115" t="s">
        <v>87</v>
      </c>
      <c r="BU1" s="127" t="s">
        <v>89</v>
      </c>
    </row>
    <row r="2" spans="1:73" s="62" customFormat="1" ht="11.25">
      <c r="A2" s="58" t="s">
        <v>53</v>
      </c>
      <c r="B2" s="81" t="s">
        <v>54</v>
      </c>
      <c r="C2" s="59" t="s">
        <v>0</v>
      </c>
      <c r="D2" s="95" t="s">
        <v>63</v>
      </c>
      <c r="E2" s="82" t="s">
        <v>123</v>
      </c>
      <c r="F2" s="60"/>
      <c r="G2" s="82" t="s">
        <v>125</v>
      </c>
      <c r="H2" s="60"/>
      <c r="I2" s="82" t="s">
        <v>195</v>
      </c>
      <c r="J2" s="60"/>
      <c r="K2" s="82" t="s">
        <v>246</v>
      </c>
      <c r="L2" s="60"/>
      <c r="M2" s="82" t="s">
        <v>249</v>
      </c>
      <c r="N2" s="60"/>
      <c r="O2" s="82" t="s">
        <v>297</v>
      </c>
      <c r="P2" s="60"/>
      <c r="Q2" s="82" t="s">
        <v>333</v>
      </c>
      <c r="R2" s="60"/>
      <c r="S2" s="82" t="s">
        <v>339</v>
      </c>
      <c r="T2" s="60"/>
      <c r="U2" s="59" t="s">
        <v>62</v>
      </c>
      <c r="V2" s="61" t="s">
        <v>64</v>
      </c>
      <c r="W2" s="59" t="s">
        <v>73</v>
      </c>
      <c r="X2" s="59" t="s">
        <v>306</v>
      </c>
      <c r="Z2" s="151"/>
      <c r="AA2" s="169" t="s">
        <v>123</v>
      </c>
      <c r="AB2" s="82"/>
      <c r="AC2" s="60"/>
      <c r="AD2" s="169" t="s">
        <v>125</v>
      </c>
      <c r="AE2" s="82"/>
      <c r="AF2" s="60"/>
      <c r="AG2" s="169" t="s">
        <v>195</v>
      </c>
      <c r="AH2" s="82"/>
      <c r="AI2" s="60"/>
      <c r="AJ2" s="169" t="s">
        <v>246</v>
      </c>
      <c r="AK2" s="82"/>
      <c r="AL2" s="60"/>
      <c r="AM2" s="169" t="s">
        <v>249</v>
      </c>
      <c r="AN2" s="82"/>
      <c r="AO2" s="60"/>
      <c r="AP2" s="169" t="s">
        <v>297</v>
      </c>
      <c r="AQ2" s="82"/>
      <c r="AR2" s="60"/>
      <c r="AS2" s="169" t="s">
        <v>333</v>
      </c>
      <c r="AT2" s="82"/>
      <c r="AU2" s="60"/>
      <c r="AV2" s="169" t="s">
        <v>339</v>
      </c>
      <c r="AW2" s="82"/>
      <c r="AX2" s="60"/>
      <c r="AY2" s="224" t="s">
        <v>305</v>
      </c>
      <c r="AZ2" s="224" t="s">
        <v>337</v>
      </c>
      <c r="BA2" s="224" t="s">
        <v>338</v>
      </c>
      <c r="BB2" s="224" t="s">
        <v>304</v>
      </c>
      <c r="BC2" s="228"/>
      <c r="BD2" s="3" t="s">
        <v>124</v>
      </c>
      <c r="BE2" s="178"/>
      <c r="BF2" s="171">
        <f>SUM(BF3:BF60)</f>
        <v>37</v>
      </c>
      <c r="BG2" s="172">
        <f>SUM(BG3:BG60)</f>
        <v>6</v>
      </c>
      <c r="BH2" s="172">
        <f>SUM(BH3:BH60)+1</f>
        <v>16</v>
      </c>
      <c r="BI2" s="172">
        <f>SUM(BI3:BI60)</f>
        <v>2</v>
      </c>
      <c r="BJ2" s="172">
        <f>SUM(BJ3:BJ60)</f>
        <v>9</v>
      </c>
      <c r="BK2" s="172">
        <f>SUM(BK3:BK60)</f>
        <v>4</v>
      </c>
      <c r="BL2" s="173">
        <f>SUM(BL3:BL60)</f>
        <v>0</v>
      </c>
      <c r="BN2" s="62">
        <f aca="true" t="shared" si="0" ref="BN2:BU2">SUM(BN3:BN60)</f>
        <v>6</v>
      </c>
      <c r="BO2" s="62">
        <f t="shared" si="0"/>
        <v>3</v>
      </c>
      <c r="BP2" s="62">
        <f t="shared" si="0"/>
        <v>3</v>
      </c>
      <c r="BQ2" s="62">
        <f t="shared" si="0"/>
        <v>3</v>
      </c>
      <c r="BR2" s="62">
        <f t="shared" si="0"/>
        <v>2</v>
      </c>
      <c r="BS2" s="62">
        <f t="shared" si="0"/>
        <v>0</v>
      </c>
      <c r="BT2" s="62">
        <f t="shared" si="0"/>
        <v>3</v>
      </c>
      <c r="BU2" s="62">
        <f t="shared" si="0"/>
        <v>6</v>
      </c>
    </row>
    <row r="3" spans="1:73" ht="11.25">
      <c r="A3" s="64">
        <v>1</v>
      </c>
      <c r="B3" s="63">
        <f aca="true" t="shared" si="1" ref="B3:B10">RANK(U3,ave_result,1)</f>
        <v>1</v>
      </c>
      <c r="C3" s="5" t="s">
        <v>5</v>
      </c>
      <c r="D3" s="83" t="s">
        <v>6</v>
      </c>
      <c r="E3" s="215">
        <v>1</v>
      </c>
      <c r="F3" s="216">
        <v>3</v>
      </c>
      <c r="G3" s="215"/>
      <c r="H3" s="216"/>
      <c r="I3" s="215">
        <v>1</v>
      </c>
      <c r="J3" s="216">
        <v>1</v>
      </c>
      <c r="K3" s="235">
        <v>15</v>
      </c>
      <c r="L3" s="85">
        <v>1</v>
      </c>
      <c r="M3" s="215"/>
      <c r="N3" s="216"/>
      <c r="O3" s="215">
        <v>2</v>
      </c>
      <c r="P3" s="216">
        <v>4</v>
      </c>
      <c r="Q3" s="215">
        <v>5</v>
      </c>
      <c r="R3" s="216">
        <v>1</v>
      </c>
      <c r="S3" s="215">
        <v>1</v>
      </c>
      <c r="T3" s="216">
        <v>1</v>
      </c>
      <c r="U3" s="231">
        <f aca="true" t="shared" si="2" ref="U3:U34">IF(V3&gt;2,BB3,IF(V3&gt;0,((AY3/V3)+BD3)/2,BD3))</f>
        <v>1.9090909090909092</v>
      </c>
      <c r="V3" s="84">
        <f aca="true" t="shared" si="3" ref="V3:V34">COUNTA(E3:T3)</f>
        <v>12</v>
      </c>
      <c r="W3" s="94">
        <f aca="true" t="shared" si="4" ref="W3:W34">MIN(E3:T3)</f>
        <v>1</v>
      </c>
      <c r="X3" s="94">
        <f aca="true" t="shared" si="5" ref="X3:X34">MAX(E3:T3)</f>
        <v>15</v>
      </c>
      <c r="Z3" s="152"/>
      <c r="AA3" s="233"/>
      <c r="AB3" s="96">
        <f aca="true" t="shared" si="6" ref="AB3:AB34">IF(COUNTA(E3)&gt;0,E3+AA3,"")</f>
        <v>1</v>
      </c>
      <c r="AC3" s="85">
        <f aca="true" t="shared" si="7" ref="AC3:AC34">IF(COUNTA(F3)&gt;0,F3+AA3,"")</f>
        <v>3</v>
      </c>
      <c r="AD3" s="233"/>
      <c r="AE3" s="96">
        <f aca="true" t="shared" si="8" ref="AE3:AE34">IF(COUNTA(G3)&gt;0,IF(G3&gt;10,G3,G3+AD3),"")</f>
      </c>
      <c r="AF3" s="85">
        <f aca="true" t="shared" si="9" ref="AF3:AF34">IF(COUNTA(H3)&gt;0,IF(H3&gt;10,H3,H3+AD3),"")</f>
      </c>
      <c r="AG3" s="233"/>
      <c r="AH3" s="96">
        <f aca="true" t="shared" si="10" ref="AH3:AH34">IF(COUNTA(I3)&gt;0,IF(I3&gt;10,I3,I3+AG3),"")</f>
        <v>1</v>
      </c>
      <c r="AI3" s="85">
        <f aca="true" t="shared" si="11" ref="AI3:AI34">IF(COUNTA(J3)&gt;0,IF(J3&gt;10,J3,J3+AG3),"")</f>
        <v>1</v>
      </c>
      <c r="AJ3" s="233"/>
      <c r="AK3" s="96">
        <f aca="true" t="shared" si="12" ref="AK3:AK34">IF(COUNTA(K3)&gt;0,IF(K3&gt;10,K3,K3+AJ3),"")</f>
        <v>15</v>
      </c>
      <c r="AL3" s="85">
        <f aca="true" t="shared" si="13" ref="AL3:AL34">IF(COUNTA(L3)&gt;0,IF(L3&gt;10,L3,L3+AJ3),"")</f>
        <v>1</v>
      </c>
      <c r="AM3" s="233"/>
      <c r="AN3" s="96">
        <f aca="true" t="shared" si="14" ref="AN3:AN34">IF(COUNTA(M3)&gt;0,IF(M3&gt;10,M3,M3+AM3),"")</f>
      </c>
      <c r="AO3" s="85">
        <f aca="true" t="shared" si="15" ref="AO3:AO34">IF(COUNTA(N3)&gt;0,IF(N3&gt;10,N3,N3+AM3),"")</f>
      </c>
      <c r="AP3" s="233"/>
      <c r="AQ3" s="96">
        <f aca="true" t="shared" si="16" ref="AQ3:AQ34">IF(COUNTA(O3)&gt;0,IF(O3&gt;10,O3,O3+AP3),"")</f>
        <v>2</v>
      </c>
      <c r="AR3" s="221">
        <f aca="true" t="shared" si="17" ref="AR3:AR34">IF(COUNTA(P3)&gt;0,IF(P3&gt;10,P3,P3+AP3),"")</f>
        <v>4</v>
      </c>
      <c r="AS3" s="233"/>
      <c r="AT3" s="96">
        <f aca="true" t="shared" si="18" ref="AT3:AT34">IF(COUNTA(Q3)&gt;0,IF(Q3&gt;10,Q3,Q3+AS3),"")</f>
        <v>5</v>
      </c>
      <c r="AU3" s="96">
        <f aca="true" t="shared" si="19" ref="AU3:AU34">IF(COUNTA(R3)&gt;0,IF(R3&gt;10,R3,R3+AS3),"")</f>
        <v>1</v>
      </c>
      <c r="AV3" s="233"/>
      <c r="AW3" s="96">
        <f aca="true" t="shared" si="20" ref="AW3:AW34">IF(COUNTA(S3)&gt;0,IF(S3&gt;10,S3,S3+AV3),"")</f>
        <v>1</v>
      </c>
      <c r="AX3" s="221">
        <f aca="true" t="shared" si="21" ref="AX3:AX34">IF(COUNTA(T3)&gt;0,IF(T3&gt;10,T3,T3+AV3),"")</f>
        <v>1</v>
      </c>
      <c r="AY3" s="249">
        <f aca="true" t="shared" si="22" ref="AY3:AY34">SUM(AB3:AC3,AE3:AF3,AH3:AI3,AK3:AL3,AN3:AO3,AQ3:AR3,AT3:AU3,AW3:AX3)</f>
        <v>36</v>
      </c>
      <c r="AZ3" s="249">
        <f aca="true" t="shared" si="23" ref="AZ3:AZ34">IF(V3&gt;7,AY3-MAX(AB3:AC3,AE3:AF3,AH3:AI3,AK3:AL3,AN3:AO3,AQ3:AR3,AT3:AU3,AW3:AX3),"")</f>
        <v>21</v>
      </c>
      <c r="BA3" s="249"/>
      <c r="BB3" s="225">
        <f aca="true" t="shared" si="24" ref="BB3:BB34">IF(V3&gt;7,IF(V3&gt;13,BA3/(V3-2),AZ3/(V3-1)),AY3/V3)</f>
        <v>1.9090909090909092</v>
      </c>
      <c r="BC3" s="229"/>
      <c r="BD3" s="223">
        <v>15</v>
      </c>
      <c r="BE3" s="179"/>
      <c r="BF3" s="174">
        <f aca="true" t="shared" si="25" ref="BF3:BF34">COUNTIF(E3:T3,1)</f>
        <v>7</v>
      </c>
      <c r="BG3" s="150">
        <f aca="true" t="shared" si="26" ref="BG3:BL12">IF($C3=BG$1,$BF3,0)</f>
        <v>0</v>
      </c>
      <c r="BH3" s="150">
        <f t="shared" si="26"/>
        <v>0</v>
      </c>
      <c r="BI3" s="150">
        <f t="shared" si="26"/>
        <v>0</v>
      </c>
      <c r="BJ3" s="150">
        <f t="shared" si="26"/>
        <v>7</v>
      </c>
      <c r="BK3" s="150">
        <f t="shared" si="26"/>
        <v>0</v>
      </c>
      <c r="BL3" s="175">
        <f t="shared" si="26"/>
        <v>0</v>
      </c>
      <c r="BN3" s="57">
        <f aca="true" t="shared" si="27" ref="BN3:BU12">IF($C3=BN$1,IF(COUNTA($S3:$T3)&gt;0,1),0)</f>
        <v>0</v>
      </c>
      <c r="BO3" s="57">
        <f t="shared" si="27"/>
        <v>0</v>
      </c>
      <c r="BP3" s="57">
        <f t="shared" si="27"/>
        <v>0</v>
      </c>
      <c r="BQ3" s="57">
        <f t="shared" si="27"/>
        <v>1</v>
      </c>
      <c r="BR3" s="57">
        <f t="shared" si="27"/>
        <v>0</v>
      </c>
      <c r="BS3" s="57">
        <f t="shared" si="27"/>
        <v>0</v>
      </c>
      <c r="BT3" s="57">
        <f t="shared" si="27"/>
        <v>0</v>
      </c>
      <c r="BU3" s="57">
        <f t="shared" si="27"/>
        <v>0</v>
      </c>
    </row>
    <row r="4" spans="1:73" ht="11.25">
      <c r="A4" s="64">
        <v>2</v>
      </c>
      <c r="B4" s="63">
        <f t="shared" si="1"/>
        <v>2</v>
      </c>
      <c r="C4" s="114" t="s">
        <v>1</v>
      </c>
      <c r="D4" s="83" t="s">
        <v>4</v>
      </c>
      <c r="E4" s="96">
        <v>3</v>
      </c>
      <c r="F4" s="85">
        <v>2</v>
      </c>
      <c r="G4" s="96"/>
      <c r="H4" s="85"/>
      <c r="I4" s="96"/>
      <c r="J4" s="85"/>
      <c r="K4" s="96">
        <v>2</v>
      </c>
      <c r="L4" s="210">
        <v>5</v>
      </c>
      <c r="M4" s="96">
        <v>4</v>
      </c>
      <c r="N4" s="85">
        <v>3</v>
      </c>
      <c r="O4" s="96">
        <v>3</v>
      </c>
      <c r="P4" s="85">
        <v>2</v>
      </c>
      <c r="Q4" s="96">
        <v>2</v>
      </c>
      <c r="R4" s="85">
        <v>2</v>
      </c>
      <c r="S4" s="96">
        <v>3</v>
      </c>
      <c r="T4" s="85">
        <v>3</v>
      </c>
      <c r="U4" s="232">
        <f t="shared" si="2"/>
        <v>2.6363636363636362</v>
      </c>
      <c r="V4" s="84">
        <f t="shared" si="3"/>
        <v>12</v>
      </c>
      <c r="W4" s="94">
        <f t="shared" si="4"/>
        <v>2</v>
      </c>
      <c r="X4" s="94">
        <f t="shared" si="5"/>
        <v>5</v>
      </c>
      <c r="Z4" s="152"/>
      <c r="AA4" s="234"/>
      <c r="AB4" s="96">
        <f t="shared" si="6"/>
        <v>3</v>
      </c>
      <c r="AC4" s="85">
        <f t="shared" si="7"/>
        <v>2</v>
      </c>
      <c r="AD4" s="234"/>
      <c r="AE4" s="96">
        <f t="shared" si="8"/>
      </c>
      <c r="AF4" s="85">
        <f t="shared" si="9"/>
      </c>
      <c r="AG4" s="234"/>
      <c r="AH4" s="96">
        <f t="shared" si="10"/>
      </c>
      <c r="AI4" s="85">
        <f t="shared" si="11"/>
      </c>
      <c r="AJ4" s="234"/>
      <c r="AK4" s="96">
        <f t="shared" si="12"/>
        <v>2</v>
      </c>
      <c r="AL4" s="85">
        <f t="shared" si="13"/>
        <v>5</v>
      </c>
      <c r="AM4" s="234"/>
      <c r="AN4" s="96">
        <f t="shared" si="14"/>
        <v>4</v>
      </c>
      <c r="AO4" s="85">
        <f t="shared" si="15"/>
        <v>3</v>
      </c>
      <c r="AP4" s="234"/>
      <c r="AQ4" s="96">
        <f t="shared" si="16"/>
        <v>3</v>
      </c>
      <c r="AR4" s="221">
        <f t="shared" si="17"/>
        <v>2</v>
      </c>
      <c r="AS4" s="234"/>
      <c r="AT4" s="96">
        <f t="shared" si="18"/>
        <v>2</v>
      </c>
      <c r="AU4" s="96">
        <f t="shared" si="19"/>
        <v>2</v>
      </c>
      <c r="AV4" s="234"/>
      <c r="AW4" s="96">
        <f t="shared" si="20"/>
        <v>3</v>
      </c>
      <c r="AX4" s="221">
        <f t="shared" si="21"/>
        <v>3</v>
      </c>
      <c r="AY4" s="250">
        <f t="shared" si="22"/>
        <v>34</v>
      </c>
      <c r="AZ4" s="250">
        <f t="shared" si="23"/>
        <v>29</v>
      </c>
      <c r="BA4" s="250"/>
      <c r="BB4" s="226">
        <f t="shared" si="24"/>
        <v>2.6363636363636362</v>
      </c>
      <c r="BC4" s="229"/>
      <c r="BD4" s="223">
        <v>15</v>
      </c>
      <c r="BE4" s="179"/>
      <c r="BF4" s="174">
        <f t="shared" si="25"/>
        <v>0</v>
      </c>
      <c r="BG4" s="150">
        <f t="shared" si="26"/>
        <v>0</v>
      </c>
      <c r="BH4" s="150">
        <f t="shared" si="26"/>
        <v>0</v>
      </c>
      <c r="BI4" s="150">
        <f t="shared" si="26"/>
        <v>0</v>
      </c>
      <c r="BJ4" s="150">
        <f t="shared" si="26"/>
        <v>0</v>
      </c>
      <c r="BK4" s="150">
        <f t="shared" si="26"/>
        <v>0</v>
      </c>
      <c r="BL4" s="175">
        <f t="shared" si="26"/>
        <v>0</v>
      </c>
      <c r="BN4" s="57">
        <f t="shared" si="27"/>
        <v>0</v>
      </c>
      <c r="BO4" s="57">
        <f t="shared" si="27"/>
        <v>0</v>
      </c>
      <c r="BP4" s="57">
        <f t="shared" si="27"/>
        <v>1</v>
      </c>
      <c r="BQ4" s="57">
        <f t="shared" si="27"/>
        <v>0</v>
      </c>
      <c r="BR4" s="57">
        <f t="shared" si="27"/>
        <v>0</v>
      </c>
      <c r="BS4" s="57">
        <f t="shared" si="27"/>
        <v>0</v>
      </c>
      <c r="BT4" s="57">
        <f t="shared" si="27"/>
        <v>0</v>
      </c>
      <c r="BU4" s="57">
        <f t="shared" si="27"/>
        <v>0</v>
      </c>
    </row>
    <row r="5" spans="1:73" ht="11.25">
      <c r="A5" s="64">
        <v>3</v>
      </c>
      <c r="B5" s="63">
        <f t="shared" si="1"/>
        <v>3</v>
      </c>
      <c r="C5" s="113" t="s">
        <v>78</v>
      </c>
      <c r="D5" s="83" t="s">
        <v>361</v>
      </c>
      <c r="E5" s="96"/>
      <c r="F5" s="85"/>
      <c r="G5" s="96">
        <v>4</v>
      </c>
      <c r="H5" s="85">
        <v>2</v>
      </c>
      <c r="I5" s="96"/>
      <c r="J5" s="85"/>
      <c r="K5" s="96">
        <v>1</v>
      </c>
      <c r="L5" s="85">
        <v>2</v>
      </c>
      <c r="M5" s="96">
        <v>1</v>
      </c>
      <c r="N5" s="210">
        <v>6</v>
      </c>
      <c r="O5" s="96">
        <v>1</v>
      </c>
      <c r="P5" s="85">
        <v>3</v>
      </c>
      <c r="Q5" s="96">
        <v>1</v>
      </c>
      <c r="R5" s="85">
        <v>6</v>
      </c>
      <c r="S5" s="96">
        <v>4</v>
      </c>
      <c r="T5" s="85">
        <v>2</v>
      </c>
      <c r="U5" s="232">
        <f t="shared" si="2"/>
        <v>3</v>
      </c>
      <c r="V5" s="84">
        <f t="shared" si="3"/>
        <v>12</v>
      </c>
      <c r="W5" s="94">
        <f t="shared" si="4"/>
        <v>1</v>
      </c>
      <c r="X5" s="94">
        <f t="shared" si="5"/>
        <v>6</v>
      </c>
      <c r="Z5" s="152"/>
      <c r="AA5" s="234"/>
      <c r="AB5" s="96">
        <f t="shared" si="6"/>
      </c>
      <c r="AC5" s="85">
        <f t="shared" si="7"/>
      </c>
      <c r="AD5" s="234">
        <v>1</v>
      </c>
      <c r="AE5" s="96">
        <f t="shared" si="8"/>
        <v>5</v>
      </c>
      <c r="AF5" s="85">
        <f t="shared" si="9"/>
        <v>3</v>
      </c>
      <c r="AG5" s="234"/>
      <c r="AH5" s="96">
        <f t="shared" si="10"/>
      </c>
      <c r="AI5" s="85">
        <f t="shared" si="11"/>
      </c>
      <c r="AJ5" s="234">
        <v>2</v>
      </c>
      <c r="AK5" s="96">
        <f t="shared" si="12"/>
        <v>3</v>
      </c>
      <c r="AL5" s="85">
        <f t="shared" si="13"/>
        <v>4</v>
      </c>
      <c r="AM5" s="234"/>
      <c r="AN5" s="96">
        <f t="shared" si="14"/>
        <v>1</v>
      </c>
      <c r="AO5" s="85">
        <f t="shared" si="15"/>
        <v>6</v>
      </c>
      <c r="AP5" s="234"/>
      <c r="AQ5" s="96">
        <f t="shared" si="16"/>
        <v>1</v>
      </c>
      <c r="AR5" s="221">
        <f t="shared" si="17"/>
        <v>3</v>
      </c>
      <c r="AS5" s="234"/>
      <c r="AT5" s="96">
        <f t="shared" si="18"/>
        <v>1</v>
      </c>
      <c r="AU5" s="96">
        <f t="shared" si="19"/>
        <v>6</v>
      </c>
      <c r="AV5" s="234"/>
      <c r="AW5" s="96">
        <f t="shared" si="20"/>
        <v>4</v>
      </c>
      <c r="AX5" s="221">
        <f t="shared" si="21"/>
        <v>2</v>
      </c>
      <c r="AY5" s="250">
        <f t="shared" si="22"/>
        <v>39</v>
      </c>
      <c r="AZ5" s="250">
        <f t="shared" si="23"/>
        <v>33</v>
      </c>
      <c r="BA5" s="250"/>
      <c r="BB5" s="226">
        <f t="shared" si="24"/>
        <v>3</v>
      </c>
      <c r="BC5" s="229"/>
      <c r="BD5" s="223">
        <v>15</v>
      </c>
      <c r="BE5" s="179"/>
      <c r="BF5" s="174">
        <f t="shared" si="25"/>
        <v>4</v>
      </c>
      <c r="BG5" s="150">
        <f t="shared" si="26"/>
        <v>0</v>
      </c>
      <c r="BH5" s="150">
        <f t="shared" si="26"/>
        <v>4</v>
      </c>
      <c r="BI5" s="150">
        <f t="shared" si="26"/>
        <v>0</v>
      </c>
      <c r="BJ5" s="150">
        <f t="shared" si="26"/>
        <v>0</v>
      </c>
      <c r="BK5" s="150">
        <f t="shared" si="26"/>
        <v>0</v>
      </c>
      <c r="BL5" s="175">
        <f t="shared" si="26"/>
        <v>0</v>
      </c>
      <c r="BM5" s="89"/>
      <c r="BN5" s="57">
        <f t="shared" si="27"/>
        <v>0</v>
      </c>
      <c r="BO5" s="57">
        <f t="shared" si="27"/>
        <v>1</v>
      </c>
      <c r="BP5" s="57">
        <f t="shared" si="27"/>
        <v>0</v>
      </c>
      <c r="BQ5" s="57">
        <f t="shared" si="27"/>
        <v>0</v>
      </c>
      <c r="BR5" s="57">
        <f t="shared" si="27"/>
        <v>0</v>
      </c>
      <c r="BS5" s="57">
        <f t="shared" si="27"/>
        <v>0</v>
      </c>
      <c r="BT5" s="57">
        <f t="shared" si="27"/>
        <v>0</v>
      </c>
      <c r="BU5" s="57">
        <f t="shared" si="27"/>
        <v>0</v>
      </c>
    </row>
    <row r="6" spans="1:73" ht="11.25">
      <c r="A6" s="64">
        <v>3</v>
      </c>
      <c r="B6" s="63">
        <f t="shared" si="1"/>
        <v>4</v>
      </c>
      <c r="C6" s="4" t="s">
        <v>66</v>
      </c>
      <c r="D6" s="83" t="s">
        <v>68</v>
      </c>
      <c r="E6" s="96">
        <v>2</v>
      </c>
      <c r="F6" s="85">
        <v>4</v>
      </c>
      <c r="G6" s="217">
        <v>6</v>
      </c>
      <c r="H6" s="85">
        <v>1</v>
      </c>
      <c r="I6" s="96">
        <v>1</v>
      </c>
      <c r="J6" s="85">
        <v>2</v>
      </c>
      <c r="K6" s="217">
        <v>15</v>
      </c>
      <c r="L6" s="85">
        <v>3</v>
      </c>
      <c r="M6" s="96">
        <v>3</v>
      </c>
      <c r="N6" s="85">
        <v>2</v>
      </c>
      <c r="O6" s="96">
        <v>4</v>
      </c>
      <c r="P6" s="85">
        <v>1</v>
      </c>
      <c r="Q6" s="96">
        <v>4</v>
      </c>
      <c r="R6" s="85">
        <v>3</v>
      </c>
      <c r="S6" s="96">
        <v>7</v>
      </c>
      <c r="T6" s="85">
        <v>4</v>
      </c>
      <c r="U6" s="232">
        <f t="shared" si="2"/>
        <v>3.357142857142857</v>
      </c>
      <c r="V6" s="84">
        <f t="shared" si="3"/>
        <v>16</v>
      </c>
      <c r="W6" s="94">
        <f t="shared" si="4"/>
        <v>1</v>
      </c>
      <c r="X6" s="94">
        <f t="shared" si="5"/>
        <v>15</v>
      </c>
      <c r="Z6" s="152"/>
      <c r="AA6" s="234"/>
      <c r="AB6" s="96">
        <f t="shared" si="6"/>
        <v>2</v>
      </c>
      <c r="AC6" s="85">
        <f t="shared" si="7"/>
        <v>4</v>
      </c>
      <c r="AD6" s="234">
        <v>2</v>
      </c>
      <c r="AE6" s="96">
        <f t="shared" si="8"/>
        <v>8</v>
      </c>
      <c r="AF6" s="85">
        <f t="shared" si="9"/>
        <v>3</v>
      </c>
      <c r="AG6" s="234">
        <v>1</v>
      </c>
      <c r="AH6" s="96">
        <f t="shared" si="10"/>
        <v>2</v>
      </c>
      <c r="AI6" s="85">
        <f t="shared" si="11"/>
        <v>3</v>
      </c>
      <c r="AJ6" s="234"/>
      <c r="AK6" s="96">
        <f t="shared" si="12"/>
        <v>15</v>
      </c>
      <c r="AL6" s="85">
        <f t="shared" si="13"/>
        <v>3</v>
      </c>
      <c r="AM6" s="234">
        <v>1</v>
      </c>
      <c r="AN6" s="96">
        <f t="shared" si="14"/>
        <v>4</v>
      </c>
      <c r="AO6" s="85">
        <f t="shared" si="15"/>
        <v>3</v>
      </c>
      <c r="AP6" s="234"/>
      <c r="AQ6" s="96">
        <f t="shared" si="16"/>
        <v>4</v>
      </c>
      <c r="AR6" s="221">
        <f t="shared" si="17"/>
        <v>1</v>
      </c>
      <c r="AS6" s="234"/>
      <c r="AT6" s="96">
        <f t="shared" si="18"/>
        <v>4</v>
      </c>
      <c r="AU6" s="96">
        <f t="shared" si="19"/>
        <v>3</v>
      </c>
      <c r="AV6" s="234"/>
      <c r="AW6" s="96">
        <f t="shared" si="20"/>
        <v>7</v>
      </c>
      <c r="AX6" s="221">
        <f t="shared" si="21"/>
        <v>4</v>
      </c>
      <c r="AY6" s="250">
        <f t="shared" si="22"/>
        <v>70</v>
      </c>
      <c r="AZ6" s="250">
        <f t="shared" si="23"/>
        <v>55</v>
      </c>
      <c r="BA6" s="250">
        <f>IF(V6&gt;13,AZ6-AE6,AZ6)</f>
        <v>47</v>
      </c>
      <c r="BB6" s="226">
        <f t="shared" si="24"/>
        <v>3.357142857142857</v>
      </c>
      <c r="BC6" s="229"/>
      <c r="BD6" s="223">
        <v>15</v>
      </c>
      <c r="BE6" s="179"/>
      <c r="BF6" s="174">
        <f t="shared" si="25"/>
        <v>3</v>
      </c>
      <c r="BG6" s="150">
        <f t="shared" si="26"/>
        <v>3</v>
      </c>
      <c r="BH6" s="150">
        <f t="shared" si="26"/>
        <v>0</v>
      </c>
      <c r="BI6" s="150">
        <f t="shared" si="26"/>
        <v>0</v>
      </c>
      <c r="BJ6" s="150">
        <f t="shared" si="26"/>
        <v>0</v>
      </c>
      <c r="BK6" s="150">
        <f t="shared" si="26"/>
        <v>0</v>
      </c>
      <c r="BL6" s="175">
        <f t="shared" si="26"/>
        <v>0</v>
      </c>
      <c r="BN6" s="57">
        <f t="shared" si="27"/>
        <v>1</v>
      </c>
      <c r="BO6" s="57">
        <f t="shared" si="27"/>
        <v>0</v>
      </c>
      <c r="BP6" s="57">
        <f t="shared" si="27"/>
        <v>0</v>
      </c>
      <c r="BQ6" s="57">
        <f t="shared" si="27"/>
        <v>0</v>
      </c>
      <c r="BR6" s="57">
        <f t="shared" si="27"/>
        <v>0</v>
      </c>
      <c r="BS6" s="57">
        <f t="shared" si="27"/>
        <v>0</v>
      </c>
      <c r="BT6" s="57">
        <f t="shared" si="27"/>
        <v>0</v>
      </c>
      <c r="BU6" s="57">
        <f t="shared" si="27"/>
        <v>0</v>
      </c>
    </row>
    <row r="7" spans="1:73" ht="11.25">
      <c r="A7" s="64">
        <v>5</v>
      </c>
      <c r="B7" s="63">
        <f t="shared" si="1"/>
        <v>5</v>
      </c>
      <c r="C7" s="113" t="s">
        <v>78</v>
      </c>
      <c r="D7" s="83" t="s">
        <v>2</v>
      </c>
      <c r="E7" s="96">
        <v>4</v>
      </c>
      <c r="F7" s="210">
        <v>12</v>
      </c>
      <c r="G7" s="96">
        <v>1</v>
      </c>
      <c r="H7" s="85">
        <v>3</v>
      </c>
      <c r="I7" s="96">
        <v>4</v>
      </c>
      <c r="J7" s="85">
        <v>5</v>
      </c>
      <c r="K7" s="96">
        <v>4</v>
      </c>
      <c r="L7" s="85">
        <v>1</v>
      </c>
      <c r="M7" s="96">
        <v>1</v>
      </c>
      <c r="N7" s="85">
        <v>1</v>
      </c>
      <c r="O7" s="96">
        <v>1</v>
      </c>
      <c r="P7" s="85"/>
      <c r="Q7" s="96">
        <v>2</v>
      </c>
      <c r="R7" s="85">
        <v>2</v>
      </c>
      <c r="S7" s="217">
        <v>15</v>
      </c>
      <c r="T7" s="85">
        <v>1</v>
      </c>
      <c r="U7" s="232">
        <f t="shared" si="2"/>
        <v>3.3846153846153846</v>
      </c>
      <c r="V7" s="150">
        <f t="shared" si="3"/>
        <v>15</v>
      </c>
      <c r="W7" s="94">
        <f t="shared" si="4"/>
        <v>1</v>
      </c>
      <c r="X7" s="94">
        <f t="shared" si="5"/>
        <v>15</v>
      </c>
      <c r="Z7" s="152"/>
      <c r="AA7" s="234"/>
      <c r="AB7" s="96">
        <f t="shared" si="6"/>
        <v>4</v>
      </c>
      <c r="AC7" s="85">
        <f t="shared" si="7"/>
        <v>12</v>
      </c>
      <c r="AD7" s="234">
        <v>2</v>
      </c>
      <c r="AE7" s="96">
        <f t="shared" si="8"/>
        <v>3</v>
      </c>
      <c r="AF7" s="85">
        <f t="shared" si="9"/>
        <v>5</v>
      </c>
      <c r="AG7" s="234">
        <v>1</v>
      </c>
      <c r="AH7" s="96">
        <f t="shared" si="10"/>
        <v>5</v>
      </c>
      <c r="AI7" s="85">
        <f t="shared" si="11"/>
        <v>6</v>
      </c>
      <c r="AJ7" s="234">
        <v>1</v>
      </c>
      <c r="AK7" s="96">
        <f t="shared" si="12"/>
        <v>5</v>
      </c>
      <c r="AL7" s="85">
        <f t="shared" si="13"/>
        <v>2</v>
      </c>
      <c r="AM7" s="234">
        <v>1</v>
      </c>
      <c r="AN7" s="96">
        <f t="shared" si="14"/>
        <v>2</v>
      </c>
      <c r="AO7" s="85">
        <f t="shared" si="15"/>
        <v>2</v>
      </c>
      <c r="AP7" s="234">
        <v>1</v>
      </c>
      <c r="AQ7" s="96">
        <f t="shared" si="16"/>
        <v>2</v>
      </c>
      <c r="AR7" s="221">
        <f t="shared" si="17"/>
      </c>
      <c r="AS7" s="234">
        <v>1</v>
      </c>
      <c r="AT7" s="96">
        <f t="shared" si="18"/>
        <v>3</v>
      </c>
      <c r="AU7" s="96">
        <f t="shared" si="19"/>
        <v>3</v>
      </c>
      <c r="AV7" s="234">
        <v>1</v>
      </c>
      <c r="AW7" s="96">
        <f t="shared" si="20"/>
        <v>15</v>
      </c>
      <c r="AX7" s="221">
        <f t="shared" si="21"/>
        <v>2</v>
      </c>
      <c r="AY7" s="250">
        <f t="shared" si="22"/>
        <v>71</v>
      </c>
      <c r="AZ7" s="250">
        <f t="shared" si="23"/>
        <v>56</v>
      </c>
      <c r="BA7" s="250">
        <f>IF(V7&gt;13,AZ7-AC7,AZ7)</f>
        <v>44</v>
      </c>
      <c r="BB7" s="226">
        <f t="shared" si="24"/>
        <v>3.3846153846153846</v>
      </c>
      <c r="BC7" s="229"/>
      <c r="BD7" s="223">
        <v>15</v>
      </c>
      <c r="BE7" s="179"/>
      <c r="BF7" s="174">
        <f t="shared" si="25"/>
        <v>6</v>
      </c>
      <c r="BG7" s="150">
        <f t="shared" si="26"/>
        <v>0</v>
      </c>
      <c r="BH7" s="150">
        <f t="shared" si="26"/>
        <v>6</v>
      </c>
      <c r="BI7" s="150">
        <f t="shared" si="26"/>
        <v>0</v>
      </c>
      <c r="BJ7" s="150">
        <f t="shared" si="26"/>
        <v>0</v>
      </c>
      <c r="BK7" s="150">
        <f t="shared" si="26"/>
        <v>0</v>
      </c>
      <c r="BL7" s="175">
        <f t="shared" si="26"/>
        <v>0</v>
      </c>
      <c r="BM7" s="89"/>
      <c r="BN7" s="57">
        <f t="shared" si="27"/>
        <v>0</v>
      </c>
      <c r="BO7" s="57">
        <f t="shared" si="27"/>
        <v>1</v>
      </c>
      <c r="BP7" s="57">
        <f t="shared" si="27"/>
        <v>0</v>
      </c>
      <c r="BQ7" s="57">
        <f t="shared" si="27"/>
        <v>0</v>
      </c>
      <c r="BR7" s="57">
        <f t="shared" si="27"/>
        <v>0</v>
      </c>
      <c r="BS7" s="57">
        <f t="shared" si="27"/>
        <v>0</v>
      </c>
      <c r="BT7" s="57">
        <f t="shared" si="27"/>
        <v>0</v>
      </c>
      <c r="BU7" s="57">
        <f t="shared" si="27"/>
        <v>0</v>
      </c>
    </row>
    <row r="8" spans="1:74" ht="11.25">
      <c r="A8" s="64">
        <v>6</v>
      </c>
      <c r="B8" s="63">
        <f t="shared" si="1"/>
        <v>6</v>
      </c>
      <c r="C8" s="4" t="s">
        <v>66</v>
      </c>
      <c r="D8" s="83" t="s">
        <v>72</v>
      </c>
      <c r="E8" s="96"/>
      <c r="F8" s="85"/>
      <c r="G8" s="96"/>
      <c r="H8" s="210">
        <v>7</v>
      </c>
      <c r="I8" s="96"/>
      <c r="J8" s="85"/>
      <c r="K8" s="96">
        <v>2</v>
      </c>
      <c r="L8" s="85">
        <v>2</v>
      </c>
      <c r="M8" s="96">
        <v>3</v>
      </c>
      <c r="N8" s="85">
        <v>2</v>
      </c>
      <c r="O8" s="96">
        <v>3</v>
      </c>
      <c r="P8" s="85"/>
      <c r="Q8" s="96">
        <v>3</v>
      </c>
      <c r="R8" s="85">
        <v>5</v>
      </c>
      <c r="S8" s="96"/>
      <c r="T8" s="85"/>
      <c r="U8" s="232">
        <f t="shared" si="2"/>
        <v>3.5714285714285716</v>
      </c>
      <c r="V8" s="84">
        <f t="shared" si="3"/>
        <v>8</v>
      </c>
      <c r="W8" s="94">
        <f t="shared" si="4"/>
        <v>2</v>
      </c>
      <c r="X8" s="94">
        <f t="shared" si="5"/>
        <v>7</v>
      </c>
      <c r="Z8" s="152"/>
      <c r="AA8" s="234"/>
      <c r="AB8" s="96">
        <f t="shared" si="6"/>
      </c>
      <c r="AC8" s="85">
        <f t="shared" si="7"/>
      </c>
      <c r="AD8" s="234">
        <v>2</v>
      </c>
      <c r="AE8" s="96">
        <f t="shared" si="8"/>
      </c>
      <c r="AF8" s="85">
        <f t="shared" si="9"/>
        <v>9</v>
      </c>
      <c r="AG8" s="234"/>
      <c r="AH8" s="96">
        <f t="shared" si="10"/>
      </c>
      <c r="AI8" s="85">
        <f t="shared" si="11"/>
      </c>
      <c r="AJ8" s="234">
        <v>1</v>
      </c>
      <c r="AK8" s="96">
        <f t="shared" si="12"/>
        <v>3</v>
      </c>
      <c r="AL8" s="85">
        <f t="shared" si="13"/>
        <v>3</v>
      </c>
      <c r="AM8" s="234"/>
      <c r="AN8" s="96">
        <f t="shared" si="14"/>
        <v>3</v>
      </c>
      <c r="AO8" s="85">
        <f t="shared" si="15"/>
        <v>2</v>
      </c>
      <c r="AP8" s="234">
        <v>1</v>
      </c>
      <c r="AQ8" s="96">
        <f t="shared" si="16"/>
        <v>4</v>
      </c>
      <c r="AR8" s="221">
        <f t="shared" si="17"/>
      </c>
      <c r="AS8" s="234">
        <v>1</v>
      </c>
      <c r="AT8" s="96">
        <f t="shared" si="18"/>
        <v>4</v>
      </c>
      <c r="AU8" s="96">
        <f t="shared" si="19"/>
        <v>6</v>
      </c>
      <c r="AV8" s="234"/>
      <c r="AW8" s="96">
        <f t="shared" si="20"/>
      </c>
      <c r="AX8" s="221">
        <f t="shared" si="21"/>
      </c>
      <c r="AY8" s="250">
        <f t="shared" si="22"/>
        <v>34</v>
      </c>
      <c r="AZ8" s="250">
        <f t="shared" si="23"/>
        <v>25</v>
      </c>
      <c r="BA8" s="250"/>
      <c r="BB8" s="226">
        <f t="shared" si="24"/>
        <v>3.5714285714285716</v>
      </c>
      <c r="BC8" s="229"/>
      <c r="BD8" s="223">
        <v>15</v>
      </c>
      <c r="BE8" s="179"/>
      <c r="BF8" s="174">
        <f t="shared" si="25"/>
        <v>0</v>
      </c>
      <c r="BG8" s="150">
        <f t="shared" si="26"/>
        <v>0</v>
      </c>
      <c r="BH8" s="150">
        <f t="shared" si="26"/>
        <v>0</v>
      </c>
      <c r="BI8" s="150">
        <f t="shared" si="26"/>
        <v>0</v>
      </c>
      <c r="BJ8" s="150">
        <f t="shared" si="26"/>
        <v>0</v>
      </c>
      <c r="BK8" s="150">
        <f t="shared" si="26"/>
        <v>0</v>
      </c>
      <c r="BL8" s="175">
        <f t="shared" si="26"/>
        <v>0</v>
      </c>
      <c r="BN8" s="57" t="b">
        <f t="shared" si="27"/>
        <v>0</v>
      </c>
      <c r="BO8" s="57">
        <f t="shared" si="27"/>
        <v>0</v>
      </c>
      <c r="BP8" s="57">
        <f t="shared" si="27"/>
        <v>0</v>
      </c>
      <c r="BQ8" s="57">
        <f t="shared" si="27"/>
        <v>0</v>
      </c>
      <c r="BR8" s="57">
        <f t="shared" si="27"/>
        <v>0</v>
      </c>
      <c r="BS8" s="57">
        <f t="shared" si="27"/>
        <v>0</v>
      </c>
      <c r="BT8" s="57">
        <f t="shared" si="27"/>
        <v>0</v>
      </c>
      <c r="BU8" s="57">
        <f t="shared" si="27"/>
        <v>0</v>
      </c>
      <c r="BV8" s="57">
        <f>SUM(AW8:AX8,AE8:AF8)/3</f>
        <v>3</v>
      </c>
    </row>
    <row r="9" spans="1:73" ht="11.25">
      <c r="A9" s="64">
        <v>11</v>
      </c>
      <c r="B9" s="63">
        <f t="shared" si="1"/>
        <v>7</v>
      </c>
      <c r="C9" s="127" t="s">
        <v>89</v>
      </c>
      <c r="D9" s="83" t="s">
        <v>113</v>
      </c>
      <c r="E9" s="217">
        <v>12</v>
      </c>
      <c r="F9" s="210">
        <v>12</v>
      </c>
      <c r="G9" s="96">
        <v>2</v>
      </c>
      <c r="H9" s="85">
        <v>3</v>
      </c>
      <c r="I9" s="96">
        <v>2</v>
      </c>
      <c r="J9" s="85"/>
      <c r="K9" s="96">
        <v>3</v>
      </c>
      <c r="L9" s="85">
        <v>4</v>
      </c>
      <c r="M9" s="96">
        <v>2</v>
      </c>
      <c r="N9" s="85">
        <v>2</v>
      </c>
      <c r="O9" s="96">
        <v>7</v>
      </c>
      <c r="P9" s="85"/>
      <c r="Q9" s="96">
        <v>3</v>
      </c>
      <c r="R9" s="85">
        <v>4</v>
      </c>
      <c r="S9" s="96">
        <v>2</v>
      </c>
      <c r="T9" s="85">
        <v>5</v>
      </c>
      <c r="U9" s="232">
        <f t="shared" si="2"/>
        <v>4</v>
      </c>
      <c r="V9" s="84">
        <f t="shared" si="3"/>
        <v>14</v>
      </c>
      <c r="W9" s="94">
        <f t="shared" si="4"/>
        <v>2</v>
      </c>
      <c r="X9" s="94">
        <f t="shared" si="5"/>
        <v>12</v>
      </c>
      <c r="Z9" s="152"/>
      <c r="AA9" s="234">
        <v>2</v>
      </c>
      <c r="AB9" s="96">
        <f t="shared" si="6"/>
        <v>14</v>
      </c>
      <c r="AC9" s="85">
        <f t="shared" si="7"/>
        <v>14</v>
      </c>
      <c r="AD9" s="234">
        <v>1</v>
      </c>
      <c r="AE9" s="96">
        <f t="shared" si="8"/>
        <v>3</v>
      </c>
      <c r="AF9" s="85">
        <f t="shared" si="9"/>
        <v>4</v>
      </c>
      <c r="AG9" s="234">
        <v>2</v>
      </c>
      <c r="AH9" s="96">
        <f t="shared" si="10"/>
        <v>4</v>
      </c>
      <c r="AI9" s="85">
        <f t="shared" si="11"/>
      </c>
      <c r="AJ9" s="234"/>
      <c r="AK9" s="96">
        <f t="shared" si="12"/>
        <v>3</v>
      </c>
      <c r="AL9" s="85">
        <f t="shared" si="13"/>
        <v>4</v>
      </c>
      <c r="AM9" s="234">
        <v>2</v>
      </c>
      <c r="AN9" s="96">
        <f t="shared" si="14"/>
        <v>4</v>
      </c>
      <c r="AO9" s="85">
        <f t="shared" si="15"/>
        <v>4</v>
      </c>
      <c r="AP9" s="234">
        <v>1</v>
      </c>
      <c r="AQ9" s="96">
        <f t="shared" si="16"/>
        <v>8</v>
      </c>
      <c r="AR9" s="221">
        <f t="shared" si="17"/>
      </c>
      <c r="AS9" s="234"/>
      <c r="AT9" s="96">
        <f t="shared" si="18"/>
        <v>3</v>
      </c>
      <c r="AU9" s="96">
        <f t="shared" si="19"/>
        <v>4</v>
      </c>
      <c r="AV9" s="234"/>
      <c r="AW9" s="96">
        <f t="shared" si="20"/>
        <v>2</v>
      </c>
      <c r="AX9" s="221">
        <f t="shared" si="21"/>
        <v>5</v>
      </c>
      <c r="AY9" s="250">
        <f t="shared" si="22"/>
        <v>76</v>
      </c>
      <c r="AZ9" s="250">
        <f t="shared" si="23"/>
        <v>62</v>
      </c>
      <c r="BA9" s="250">
        <f>IF(V9&gt;13,AZ9-AC9,AZ9)</f>
        <v>48</v>
      </c>
      <c r="BB9" s="226">
        <f t="shared" si="24"/>
        <v>4</v>
      </c>
      <c r="BC9" s="229"/>
      <c r="BD9" s="223">
        <v>15</v>
      </c>
      <c r="BE9" s="179"/>
      <c r="BF9" s="174">
        <f t="shared" si="25"/>
        <v>0</v>
      </c>
      <c r="BG9" s="150">
        <f t="shared" si="26"/>
        <v>0</v>
      </c>
      <c r="BH9" s="150">
        <f t="shared" si="26"/>
        <v>0</v>
      </c>
      <c r="BI9" s="150">
        <f t="shared" si="26"/>
        <v>0</v>
      </c>
      <c r="BJ9" s="150">
        <f t="shared" si="26"/>
        <v>0</v>
      </c>
      <c r="BK9" s="150">
        <f t="shared" si="26"/>
        <v>0</v>
      </c>
      <c r="BL9" s="175">
        <f t="shared" si="26"/>
        <v>0</v>
      </c>
      <c r="BN9" s="57">
        <f t="shared" si="27"/>
        <v>0</v>
      </c>
      <c r="BO9" s="57">
        <f t="shared" si="27"/>
        <v>0</v>
      </c>
      <c r="BP9" s="57">
        <f t="shared" si="27"/>
        <v>0</v>
      </c>
      <c r="BQ9" s="57">
        <f t="shared" si="27"/>
        <v>0</v>
      </c>
      <c r="BR9" s="57">
        <f t="shared" si="27"/>
        <v>0</v>
      </c>
      <c r="BS9" s="57">
        <f t="shared" si="27"/>
        <v>0</v>
      </c>
      <c r="BT9" s="57">
        <f t="shared" si="27"/>
        <v>0</v>
      </c>
      <c r="BU9" s="57">
        <f t="shared" si="27"/>
        <v>1</v>
      </c>
    </row>
    <row r="10" spans="1:73" ht="11.25">
      <c r="A10" s="64">
        <v>8</v>
      </c>
      <c r="B10" s="63">
        <f t="shared" si="1"/>
        <v>8</v>
      </c>
      <c r="C10" s="114" t="s">
        <v>1</v>
      </c>
      <c r="D10" s="83" t="s">
        <v>80</v>
      </c>
      <c r="E10" s="96">
        <v>4</v>
      </c>
      <c r="F10" s="85">
        <v>2</v>
      </c>
      <c r="G10" s="217">
        <v>8</v>
      </c>
      <c r="H10" s="85">
        <v>3</v>
      </c>
      <c r="I10" s="96">
        <v>3</v>
      </c>
      <c r="J10" s="85">
        <v>1</v>
      </c>
      <c r="K10" s="96">
        <v>4</v>
      </c>
      <c r="L10" s="85">
        <v>1</v>
      </c>
      <c r="M10" s="96">
        <v>2</v>
      </c>
      <c r="N10" s="210">
        <v>11</v>
      </c>
      <c r="O10" s="96">
        <v>2</v>
      </c>
      <c r="P10" s="85">
        <v>5</v>
      </c>
      <c r="Q10" s="96">
        <v>2</v>
      </c>
      <c r="R10" s="85">
        <v>3</v>
      </c>
      <c r="S10" s="96">
        <v>3</v>
      </c>
      <c r="T10" s="85">
        <v>5</v>
      </c>
      <c r="U10" s="232">
        <f t="shared" si="2"/>
        <v>4.5</v>
      </c>
      <c r="V10" s="84">
        <f t="shared" si="3"/>
        <v>16</v>
      </c>
      <c r="W10" s="94">
        <f t="shared" si="4"/>
        <v>1</v>
      </c>
      <c r="X10" s="94">
        <f t="shared" si="5"/>
        <v>11</v>
      </c>
      <c r="Z10" s="152"/>
      <c r="AA10" s="234">
        <v>2</v>
      </c>
      <c r="AB10" s="96">
        <f t="shared" si="6"/>
        <v>6</v>
      </c>
      <c r="AC10" s="85">
        <f t="shared" si="7"/>
        <v>4</v>
      </c>
      <c r="AD10" s="234">
        <v>2</v>
      </c>
      <c r="AE10" s="96">
        <f t="shared" si="8"/>
        <v>10</v>
      </c>
      <c r="AF10" s="85">
        <f t="shared" si="9"/>
        <v>5</v>
      </c>
      <c r="AG10" s="234">
        <v>1</v>
      </c>
      <c r="AH10" s="96">
        <f t="shared" si="10"/>
        <v>4</v>
      </c>
      <c r="AI10" s="85">
        <f t="shared" si="11"/>
        <v>2</v>
      </c>
      <c r="AJ10" s="234">
        <v>2</v>
      </c>
      <c r="AK10" s="96">
        <f t="shared" si="12"/>
        <v>6</v>
      </c>
      <c r="AL10" s="85">
        <f t="shared" si="13"/>
        <v>3</v>
      </c>
      <c r="AM10" s="234">
        <v>1</v>
      </c>
      <c r="AN10" s="96">
        <f t="shared" si="14"/>
        <v>3</v>
      </c>
      <c r="AO10" s="85">
        <f t="shared" si="15"/>
        <v>11</v>
      </c>
      <c r="AP10" s="234">
        <v>2</v>
      </c>
      <c r="AQ10" s="96">
        <f t="shared" si="16"/>
        <v>4</v>
      </c>
      <c r="AR10" s="221">
        <f t="shared" si="17"/>
        <v>7</v>
      </c>
      <c r="AS10" s="234">
        <v>2</v>
      </c>
      <c r="AT10" s="96">
        <f t="shared" si="18"/>
        <v>4</v>
      </c>
      <c r="AU10" s="96">
        <f t="shared" si="19"/>
        <v>5</v>
      </c>
      <c r="AV10" s="234">
        <v>1</v>
      </c>
      <c r="AW10" s="96">
        <f t="shared" si="20"/>
        <v>4</v>
      </c>
      <c r="AX10" s="221">
        <f t="shared" si="21"/>
        <v>6</v>
      </c>
      <c r="AY10" s="250">
        <f t="shared" si="22"/>
        <v>84</v>
      </c>
      <c r="AZ10" s="250">
        <f t="shared" si="23"/>
        <v>73</v>
      </c>
      <c r="BA10" s="250">
        <f>IF(V10&gt;13,AZ10-AE10,AZ10)</f>
        <v>63</v>
      </c>
      <c r="BB10" s="226">
        <f t="shared" si="24"/>
        <v>4.5</v>
      </c>
      <c r="BC10" s="229"/>
      <c r="BD10" s="223">
        <v>15</v>
      </c>
      <c r="BE10" s="179"/>
      <c r="BF10" s="174">
        <f t="shared" si="25"/>
        <v>2</v>
      </c>
      <c r="BG10" s="150">
        <f t="shared" si="26"/>
        <v>0</v>
      </c>
      <c r="BH10" s="150">
        <f t="shared" si="26"/>
        <v>0</v>
      </c>
      <c r="BI10" s="150">
        <f t="shared" si="26"/>
        <v>2</v>
      </c>
      <c r="BJ10" s="150">
        <f t="shared" si="26"/>
        <v>0</v>
      </c>
      <c r="BK10" s="150">
        <f t="shared" si="26"/>
        <v>0</v>
      </c>
      <c r="BL10" s="175">
        <f t="shared" si="26"/>
        <v>0</v>
      </c>
      <c r="BN10" s="57">
        <f t="shared" si="27"/>
        <v>0</v>
      </c>
      <c r="BO10" s="57">
        <f t="shared" si="27"/>
        <v>0</v>
      </c>
      <c r="BP10" s="57">
        <f t="shared" si="27"/>
        <v>1</v>
      </c>
      <c r="BQ10" s="57">
        <f t="shared" si="27"/>
        <v>0</v>
      </c>
      <c r="BR10" s="57">
        <f t="shared" si="27"/>
        <v>0</v>
      </c>
      <c r="BS10" s="57">
        <f t="shared" si="27"/>
        <v>0</v>
      </c>
      <c r="BT10" s="57">
        <f t="shared" si="27"/>
        <v>0</v>
      </c>
      <c r="BU10" s="57">
        <f t="shared" si="27"/>
        <v>0</v>
      </c>
    </row>
    <row r="11" spans="1:73" ht="11.25">
      <c r="A11" s="64">
        <v>9</v>
      </c>
      <c r="B11" s="63">
        <v>9</v>
      </c>
      <c r="C11" s="114" t="s">
        <v>1</v>
      </c>
      <c r="D11" s="83" t="s">
        <v>48</v>
      </c>
      <c r="E11" s="96">
        <v>4</v>
      </c>
      <c r="F11" s="85"/>
      <c r="G11" s="96">
        <v>3</v>
      </c>
      <c r="H11" s="85">
        <v>6</v>
      </c>
      <c r="I11" s="96">
        <v>3</v>
      </c>
      <c r="J11" s="85">
        <v>2</v>
      </c>
      <c r="K11" s="96">
        <v>3</v>
      </c>
      <c r="L11" s="85">
        <v>4</v>
      </c>
      <c r="M11" s="217">
        <v>6</v>
      </c>
      <c r="N11" s="210">
        <v>11</v>
      </c>
      <c r="O11" s="96">
        <v>2</v>
      </c>
      <c r="P11" s="85"/>
      <c r="Q11" s="96">
        <v>6</v>
      </c>
      <c r="R11" s="85">
        <v>3</v>
      </c>
      <c r="S11" s="96">
        <v>2</v>
      </c>
      <c r="T11" s="85">
        <v>4</v>
      </c>
      <c r="U11" s="232">
        <f t="shared" si="2"/>
        <v>4.5</v>
      </c>
      <c r="V11" s="84">
        <f t="shared" si="3"/>
        <v>14</v>
      </c>
      <c r="W11" s="94">
        <f t="shared" si="4"/>
        <v>2</v>
      </c>
      <c r="X11" s="94">
        <f t="shared" si="5"/>
        <v>11</v>
      </c>
      <c r="Z11" s="152"/>
      <c r="AA11" s="234">
        <v>1</v>
      </c>
      <c r="AB11" s="96">
        <f t="shared" si="6"/>
        <v>5</v>
      </c>
      <c r="AC11" s="85">
        <f t="shared" si="7"/>
      </c>
      <c r="AD11" s="234">
        <v>1</v>
      </c>
      <c r="AE11" s="96">
        <f t="shared" si="8"/>
        <v>4</v>
      </c>
      <c r="AF11" s="85">
        <f t="shared" si="9"/>
        <v>7</v>
      </c>
      <c r="AG11" s="234"/>
      <c r="AH11" s="96">
        <f t="shared" si="10"/>
        <v>3</v>
      </c>
      <c r="AI11" s="85">
        <f t="shared" si="11"/>
        <v>2</v>
      </c>
      <c r="AJ11" s="234">
        <v>1</v>
      </c>
      <c r="AK11" s="96">
        <f t="shared" si="12"/>
        <v>4</v>
      </c>
      <c r="AL11" s="85">
        <f t="shared" si="13"/>
        <v>5</v>
      </c>
      <c r="AM11" s="234">
        <v>2</v>
      </c>
      <c r="AN11" s="96">
        <f t="shared" si="14"/>
        <v>8</v>
      </c>
      <c r="AO11" s="85">
        <f t="shared" si="15"/>
        <v>11</v>
      </c>
      <c r="AP11" s="234">
        <v>1</v>
      </c>
      <c r="AQ11" s="96">
        <f t="shared" si="16"/>
        <v>3</v>
      </c>
      <c r="AR11" s="221">
        <f t="shared" si="17"/>
      </c>
      <c r="AS11" s="234">
        <v>1</v>
      </c>
      <c r="AT11" s="96">
        <f t="shared" si="18"/>
        <v>7</v>
      </c>
      <c r="AU11" s="96">
        <f t="shared" si="19"/>
        <v>4</v>
      </c>
      <c r="AV11" s="234">
        <v>2</v>
      </c>
      <c r="AW11" s="96">
        <f t="shared" si="20"/>
        <v>4</v>
      </c>
      <c r="AX11" s="221">
        <f t="shared" si="21"/>
        <v>6</v>
      </c>
      <c r="AY11" s="250">
        <f t="shared" si="22"/>
        <v>73</v>
      </c>
      <c r="AZ11" s="250">
        <f t="shared" si="23"/>
        <v>62</v>
      </c>
      <c r="BA11" s="250">
        <f>IF(V11&gt;13,AZ11-AN11,AZ11)</f>
        <v>54</v>
      </c>
      <c r="BB11" s="226">
        <f t="shared" si="24"/>
        <v>4.5</v>
      </c>
      <c r="BC11" s="229"/>
      <c r="BD11" s="223">
        <v>15</v>
      </c>
      <c r="BE11" s="179"/>
      <c r="BF11" s="174">
        <f t="shared" si="25"/>
        <v>0</v>
      </c>
      <c r="BG11" s="150">
        <f t="shared" si="26"/>
        <v>0</v>
      </c>
      <c r="BH11" s="150">
        <f t="shared" si="26"/>
        <v>0</v>
      </c>
      <c r="BI11" s="150">
        <f t="shared" si="26"/>
        <v>0</v>
      </c>
      <c r="BJ11" s="150">
        <f t="shared" si="26"/>
        <v>0</v>
      </c>
      <c r="BK11" s="150">
        <f t="shared" si="26"/>
        <v>0</v>
      </c>
      <c r="BL11" s="175">
        <f t="shared" si="26"/>
        <v>0</v>
      </c>
      <c r="BN11" s="57">
        <f t="shared" si="27"/>
        <v>0</v>
      </c>
      <c r="BO11" s="57">
        <f t="shared" si="27"/>
        <v>0</v>
      </c>
      <c r="BP11" s="57">
        <f t="shared" si="27"/>
        <v>1</v>
      </c>
      <c r="BQ11" s="57">
        <f t="shared" si="27"/>
        <v>0</v>
      </c>
      <c r="BR11" s="57">
        <f t="shared" si="27"/>
        <v>0</v>
      </c>
      <c r="BS11" s="57">
        <f t="shared" si="27"/>
        <v>0</v>
      </c>
      <c r="BT11" s="57">
        <f t="shared" si="27"/>
        <v>0</v>
      </c>
      <c r="BU11" s="57">
        <f t="shared" si="27"/>
        <v>0</v>
      </c>
    </row>
    <row r="12" spans="1:73" ht="11.25">
      <c r="A12" s="64">
        <v>14</v>
      </c>
      <c r="B12" s="63">
        <f aca="true" t="shared" si="28" ref="B12:B23">RANK(U12,ave_result,1)</f>
        <v>10</v>
      </c>
      <c r="C12" s="113" t="s">
        <v>78</v>
      </c>
      <c r="D12" s="83" t="s">
        <v>65</v>
      </c>
      <c r="E12" s="96">
        <v>1</v>
      </c>
      <c r="F12" s="85">
        <v>1</v>
      </c>
      <c r="G12" s="96"/>
      <c r="H12" s="85"/>
      <c r="I12" s="96">
        <v>4</v>
      </c>
      <c r="J12" s="85">
        <v>4</v>
      </c>
      <c r="K12" s="217">
        <v>7</v>
      </c>
      <c r="L12" s="85">
        <v>7</v>
      </c>
      <c r="M12" s="96">
        <v>4</v>
      </c>
      <c r="N12" s="85">
        <v>4</v>
      </c>
      <c r="O12" s="96">
        <v>4</v>
      </c>
      <c r="P12" s="85">
        <v>1</v>
      </c>
      <c r="Q12" s="96">
        <v>5</v>
      </c>
      <c r="R12" s="210">
        <v>6</v>
      </c>
      <c r="S12" s="96">
        <v>1</v>
      </c>
      <c r="T12" s="85">
        <v>1</v>
      </c>
      <c r="U12" s="232">
        <f t="shared" si="2"/>
        <v>4.583333333333333</v>
      </c>
      <c r="V12" s="84">
        <f t="shared" si="3"/>
        <v>14</v>
      </c>
      <c r="W12" s="94">
        <f t="shared" si="4"/>
        <v>1</v>
      </c>
      <c r="X12" s="94">
        <f t="shared" si="5"/>
        <v>7</v>
      </c>
      <c r="Z12" s="152"/>
      <c r="AA12" s="234">
        <v>2</v>
      </c>
      <c r="AB12" s="176">
        <f t="shared" si="6"/>
        <v>3</v>
      </c>
      <c r="AC12" s="177">
        <f t="shared" si="7"/>
        <v>3</v>
      </c>
      <c r="AD12" s="234"/>
      <c r="AE12" s="176">
        <f t="shared" si="8"/>
      </c>
      <c r="AF12" s="177">
        <f t="shared" si="9"/>
      </c>
      <c r="AG12" s="234"/>
      <c r="AH12" s="176">
        <f t="shared" si="10"/>
        <v>4</v>
      </c>
      <c r="AI12" s="177">
        <f t="shared" si="11"/>
        <v>4</v>
      </c>
      <c r="AJ12" s="234"/>
      <c r="AK12" s="176">
        <f t="shared" si="12"/>
        <v>7</v>
      </c>
      <c r="AL12" s="177">
        <f t="shared" si="13"/>
        <v>7</v>
      </c>
      <c r="AM12" s="234">
        <v>2</v>
      </c>
      <c r="AN12" s="176">
        <f t="shared" si="14"/>
        <v>6</v>
      </c>
      <c r="AO12" s="177">
        <f t="shared" si="15"/>
        <v>6</v>
      </c>
      <c r="AP12" s="234">
        <v>2</v>
      </c>
      <c r="AQ12" s="176">
        <f t="shared" si="16"/>
        <v>6</v>
      </c>
      <c r="AR12" s="222">
        <f t="shared" si="17"/>
        <v>3</v>
      </c>
      <c r="AS12" s="234">
        <v>2</v>
      </c>
      <c r="AT12" s="96">
        <f t="shared" si="18"/>
        <v>7</v>
      </c>
      <c r="AU12" s="96">
        <f t="shared" si="19"/>
        <v>8</v>
      </c>
      <c r="AV12" s="234">
        <v>2</v>
      </c>
      <c r="AW12" s="176">
        <f t="shared" si="20"/>
        <v>3</v>
      </c>
      <c r="AX12" s="222">
        <f t="shared" si="21"/>
        <v>3</v>
      </c>
      <c r="AY12" s="250">
        <f t="shared" si="22"/>
        <v>70</v>
      </c>
      <c r="AZ12" s="250">
        <f t="shared" si="23"/>
        <v>62</v>
      </c>
      <c r="BA12" s="250">
        <f>IF(V12&gt;13,AZ12-AK12,AZ12)</f>
        <v>55</v>
      </c>
      <c r="BB12" s="226">
        <f t="shared" si="24"/>
        <v>4.583333333333333</v>
      </c>
      <c r="BC12" s="229"/>
      <c r="BD12" s="223">
        <v>15</v>
      </c>
      <c r="BE12" s="179"/>
      <c r="BF12" s="174">
        <f t="shared" si="25"/>
        <v>5</v>
      </c>
      <c r="BG12" s="150">
        <f t="shared" si="26"/>
        <v>0</v>
      </c>
      <c r="BH12" s="150">
        <f t="shared" si="26"/>
        <v>5</v>
      </c>
      <c r="BI12" s="150">
        <f t="shared" si="26"/>
        <v>0</v>
      </c>
      <c r="BJ12" s="150">
        <f t="shared" si="26"/>
        <v>0</v>
      </c>
      <c r="BK12" s="150">
        <f t="shared" si="26"/>
        <v>0</v>
      </c>
      <c r="BL12" s="175">
        <f t="shared" si="26"/>
        <v>0</v>
      </c>
      <c r="BN12" s="57">
        <f t="shared" si="27"/>
        <v>0</v>
      </c>
      <c r="BO12" s="57">
        <f t="shared" si="27"/>
        <v>1</v>
      </c>
      <c r="BP12" s="57">
        <f t="shared" si="27"/>
        <v>0</v>
      </c>
      <c r="BQ12" s="57">
        <f t="shared" si="27"/>
        <v>0</v>
      </c>
      <c r="BR12" s="57">
        <f t="shared" si="27"/>
        <v>0</v>
      </c>
      <c r="BS12" s="57">
        <f t="shared" si="27"/>
        <v>0</v>
      </c>
      <c r="BT12" s="57">
        <f t="shared" si="27"/>
        <v>0</v>
      </c>
      <c r="BU12" s="57">
        <f t="shared" si="27"/>
        <v>0</v>
      </c>
    </row>
    <row r="13" spans="1:73" ht="11.25">
      <c r="A13" s="64">
        <v>10</v>
      </c>
      <c r="B13" s="63">
        <f t="shared" si="28"/>
        <v>11</v>
      </c>
      <c r="C13" s="120" t="s">
        <v>3</v>
      </c>
      <c r="D13" s="83" t="s">
        <v>69</v>
      </c>
      <c r="E13" s="96">
        <v>5</v>
      </c>
      <c r="F13" s="85">
        <v>1</v>
      </c>
      <c r="G13" s="96"/>
      <c r="H13" s="85"/>
      <c r="I13" s="96"/>
      <c r="J13" s="85"/>
      <c r="K13" s="96">
        <v>1</v>
      </c>
      <c r="L13" s="85">
        <v>2</v>
      </c>
      <c r="M13" s="96">
        <v>12</v>
      </c>
      <c r="N13" s="210">
        <v>12</v>
      </c>
      <c r="O13" s="96">
        <v>7</v>
      </c>
      <c r="P13" s="85">
        <v>6</v>
      </c>
      <c r="Q13" s="96"/>
      <c r="R13" s="85"/>
      <c r="S13" s="96"/>
      <c r="T13" s="85"/>
      <c r="U13" s="232">
        <f t="shared" si="2"/>
        <v>4.857142857142857</v>
      </c>
      <c r="V13" s="84">
        <f t="shared" si="3"/>
        <v>8</v>
      </c>
      <c r="W13" s="94">
        <f t="shared" si="4"/>
        <v>1</v>
      </c>
      <c r="X13" s="94">
        <f t="shared" si="5"/>
        <v>12</v>
      </c>
      <c r="Z13" s="152"/>
      <c r="AA13" s="234"/>
      <c r="AB13" s="96">
        <f t="shared" si="6"/>
        <v>5</v>
      </c>
      <c r="AC13" s="85">
        <f t="shared" si="7"/>
        <v>1</v>
      </c>
      <c r="AD13" s="234"/>
      <c r="AE13" s="96">
        <f t="shared" si="8"/>
      </c>
      <c r="AF13" s="85">
        <f t="shared" si="9"/>
      </c>
      <c r="AG13" s="234"/>
      <c r="AH13" s="96">
        <f t="shared" si="10"/>
      </c>
      <c r="AI13" s="85">
        <f t="shared" si="11"/>
      </c>
      <c r="AJ13" s="234"/>
      <c r="AK13" s="96">
        <f t="shared" si="12"/>
        <v>1</v>
      </c>
      <c r="AL13" s="85">
        <f t="shared" si="13"/>
        <v>2</v>
      </c>
      <c r="AM13" s="234"/>
      <c r="AN13" s="96">
        <f t="shared" si="14"/>
        <v>12</v>
      </c>
      <c r="AO13" s="85">
        <f t="shared" si="15"/>
        <v>12</v>
      </c>
      <c r="AP13" s="234"/>
      <c r="AQ13" s="96">
        <f t="shared" si="16"/>
        <v>7</v>
      </c>
      <c r="AR13" s="221">
        <f t="shared" si="17"/>
        <v>6</v>
      </c>
      <c r="AS13" s="234"/>
      <c r="AT13" s="96">
        <f t="shared" si="18"/>
      </c>
      <c r="AU13" s="96">
        <f t="shared" si="19"/>
      </c>
      <c r="AV13" s="234"/>
      <c r="AW13" s="96">
        <f t="shared" si="20"/>
      </c>
      <c r="AX13" s="221">
        <f t="shared" si="21"/>
      </c>
      <c r="AY13" s="250">
        <f t="shared" si="22"/>
        <v>46</v>
      </c>
      <c r="AZ13" s="250">
        <f t="shared" si="23"/>
        <v>34</v>
      </c>
      <c r="BA13" s="250"/>
      <c r="BB13" s="226">
        <f t="shared" si="24"/>
        <v>4.857142857142857</v>
      </c>
      <c r="BC13" s="229"/>
      <c r="BD13" s="223">
        <v>15</v>
      </c>
      <c r="BE13" s="179"/>
      <c r="BF13" s="174">
        <f t="shared" si="25"/>
        <v>2</v>
      </c>
      <c r="BG13" s="150">
        <f aca="true" t="shared" si="29" ref="BG13:BL22">IF($C13=BG$1,$BF13,0)</f>
        <v>0</v>
      </c>
      <c r="BH13" s="150">
        <f t="shared" si="29"/>
        <v>0</v>
      </c>
      <c r="BI13" s="150">
        <f t="shared" si="29"/>
        <v>0</v>
      </c>
      <c r="BJ13" s="150">
        <f t="shared" si="29"/>
        <v>0</v>
      </c>
      <c r="BK13" s="150">
        <f t="shared" si="29"/>
        <v>2</v>
      </c>
      <c r="BL13" s="175">
        <f t="shared" si="29"/>
        <v>0</v>
      </c>
      <c r="BN13" s="57">
        <f aca="true" t="shared" si="30" ref="BN13:BU22">IF($C13=BN$1,IF(COUNTA($S13:$T13)&gt;0,1),0)</f>
        <v>0</v>
      </c>
      <c r="BO13" s="57">
        <f t="shared" si="30"/>
        <v>0</v>
      </c>
      <c r="BP13" s="57">
        <f t="shared" si="30"/>
        <v>0</v>
      </c>
      <c r="BQ13" s="57">
        <f t="shared" si="30"/>
        <v>0</v>
      </c>
      <c r="BR13" s="57" t="b">
        <f t="shared" si="30"/>
        <v>0</v>
      </c>
      <c r="BS13" s="57">
        <f t="shared" si="30"/>
        <v>0</v>
      </c>
      <c r="BT13" s="57">
        <f t="shared" si="30"/>
        <v>0</v>
      </c>
      <c r="BU13" s="57">
        <f t="shared" si="30"/>
        <v>0</v>
      </c>
    </row>
    <row r="14" spans="1:73" ht="11.25">
      <c r="A14" s="64">
        <v>16</v>
      </c>
      <c r="B14" s="63">
        <f t="shared" si="28"/>
        <v>12</v>
      </c>
      <c r="C14" s="5" t="s">
        <v>5</v>
      </c>
      <c r="D14" s="83" t="s">
        <v>12</v>
      </c>
      <c r="E14" s="96">
        <v>3</v>
      </c>
      <c r="F14" s="85"/>
      <c r="G14" s="96">
        <v>5</v>
      </c>
      <c r="H14" s="85">
        <v>5</v>
      </c>
      <c r="I14" s="96"/>
      <c r="J14" s="85"/>
      <c r="K14" s="96">
        <v>7</v>
      </c>
      <c r="L14" s="85">
        <v>3</v>
      </c>
      <c r="M14" s="96"/>
      <c r="N14" s="85"/>
      <c r="O14" s="217">
        <v>8</v>
      </c>
      <c r="P14" s="85"/>
      <c r="Q14" s="96">
        <v>1</v>
      </c>
      <c r="R14" s="85">
        <v>4</v>
      </c>
      <c r="S14" s="96">
        <v>1</v>
      </c>
      <c r="T14" s="85">
        <v>4</v>
      </c>
      <c r="U14" s="232">
        <f t="shared" si="2"/>
        <v>4.888888888888889</v>
      </c>
      <c r="V14" s="84">
        <f t="shared" si="3"/>
        <v>10</v>
      </c>
      <c r="W14" s="94">
        <f t="shared" si="4"/>
        <v>1</v>
      </c>
      <c r="X14" s="94">
        <f t="shared" si="5"/>
        <v>8</v>
      </c>
      <c r="Z14" s="152"/>
      <c r="AA14" s="234">
        <v>1</v>
      </c>
      <c r="AB14" s="96">
        <f t="shared" si="6"/>
        <v>4</v>
      </c>
      <c r="AC14" s="85">
        <f t="shared" si="7"/>
      </c>
      <c r="AD14" s="234">
        <v>1</v>
      </c>
      <c r="AE14" s="96">
        <f t="shared" si="8"/>
        <v>6</v>
      </c>
      <c r="AF14" s="85">
        <f t="shared" si="9"/>
        <v>6</v>
      </c>
      <c r="AG14" s="234"/>
      <c r="AH14" s="96">
        <f t="shared" si="10"/>
      </c>
      <c r="AI14" s="85">
        <f t="shared" si="11"/>
      </c>
      <c r="AJ14" s="234">
        <v>2</v>
      </c>
      <c r="AK14" s="96">
        <f t="shared" si="12"/>
        <v>9</v>
      </c>
      <c r="AL14" s="85">
        <f t="shared" si="13"/>
        <v>5</v>
      </c>
      <c r="AM14" s="234"/>
      <c r="AN14" s="96">
        <f t="shared" si="14"/>
      </c>
      <c r="AO14" s="85">
        <f t="shared" si="15"/>
      </c>
      <c r="AP14" s="234">
        <v>1</v>
      </c>
      <c r="AQ14" s="96">
        <f t="shared" si="16"/>
        <v>9</v>
      </c>
      <c r="AR14" s="221">
        <f t="shared" si="17"/>
      </c>
      <c r="AS14" s="234">
        <v>1</v>
      </c>
      <c r="AT14" s="96">
        <f t="shared" si="18"/>
        <v>2</v>
      </c>
      <c r="AU14" s="96">
        <f t="shared" si="19"/>
        <v>5</v>
      </c>
      <c r="AV14" s="234">
        <v>1</v>
      </c>
      <c r="AW14" s="96">
        <f t="shared" si="20"/>
        <v>2</v>
      </c>
      <c r="AX14" s="221">
        <f t="shared" si="21"/>
        <v>5</v>
      </c>
      <c r="AY14" s="250">
        <f t="shared" si="22"/>
        <v>53</v>
      </c>
      <c r="AZ14" s="250">
        <f t="shared" si="23"/>
        <v>44</v>
      </c>
      <c r="BA14" s="250"/>
      <c r="BB14" s="226">
        <f t="shared" si="24"/>
        <v>4.888888888888889</v>
      </c>
      <c r="BC14" s="229"/>
      <c r="BD14" s="223">
        <v>15</v>
      </c>
      <c r="BE14" s="179"/>
      <c r="BF14" s="174">
        <f t="shared" si="25"/>
        <v>2</v>
      </c>
      <c r="BG14" s="150">
        <f t="shared" si="29"/>
        <v>0</v>
      </c>
      <c r="BH14" s="150">
        <f t="shared" si="29"/>
        <v>0</v>
      </c>
      <c r="BI14" s="150">
        <f t="shared" si="29"/>
        <v>0</v>
      </c>
      <c r="BJ14" s="150">
        <f t="shared" si="29"/>
        <v>2</v>
      </c>
      <c r="BK14" s="150">
        <f t="shared" si="29"/>
        <v>0</v>
      </c>
      <c r="BL14" s="175">
        <f t="shared" si="29"/>
        <v>0</v>
      </c>
      <c r="BN14" s="57">
        <f t="shared" si="30"/>
        <v>0</v>
      </c>
      <c r="BO14" s="57">
        <f t="shared" si="30"/>
        <v>0</v>
      </c>
      <c r="BP14" s="57">
        <f t="shared" si="30"/>
        <v>0</v>
      </c>
      <c r="BQ14" s="57">
        <f t="shared" si="30"/>
        <v>1</v>
      </c>
      <c r="BR14" s="57">
        <f t="shared" si="30"/>
        <v>0</v>
      </c>
      <c r="BS14" s="57">
        <f t="shared" si="30"/>
        <v>0</v>
      </c>
      <c r="BT14" s="57">
        <f t="shared" si="30"/>
        <v>0</v>
      </c>
      <c r="BU14" s="57">
        <f t="shared" si="30"/>
        <v>0</v>
      </c>
    </row>
    <row r="15" spans="1:73" ht="11.25">
      <c r="A15" s="64">
        <v>11</v>
      </c>
      <c r="B15" s="63">
        <f t="shared" si="28"/>
        <v>13</v>
      </c>
      <c r="C15" s="120" t="s">
        <v>3</v>
      </c>
      <c r="D15" s="83" t="s">
        <v>163</v>
      </c>
      <c r="E15" s="96">
        <v>7</v>
      </c>
      <c r="F15" s="85">
        <v>5</v>
      </c>
      <c r="G15" s="96">
        <v>2</v>
      </c>
      <c r="H15" s="85">
        <v>2</v>
      </c>
      <c r="I15" s="96"/>
      <c r="J15" s="85"/>
      <c r="K15" s="96"/>
      <c r="L15" s="85"/>
      <c r="M15" s="96"/>
      <c r="N15" s="85"/>
      <c r="O15" s="96"/>
      <c r="P15" s="85"/>
      <c r="Q15" s="96"/>
      <c r="R15" s="85"/>
      <c r="S15" s="96"/>
      <c r="T15" s="85"/>
      <c r="U15" s="232">
        <f t="shared" si="2"/>
        <v>5</v>
      </c>
      <c r="V15" s="84">
        <f t="shared" si="3"/>
        <v>4</v>
      </c>
      <c r="W15" s="94">
        <f t="shared" si="4"/>
        <v>2</v>
      </c>
      <c r="X15" s="94">
        <f t="shared" si="5"/>
        <v>7</v>
      </c>
      <c r="Z15" s="152"/>
      <c r="AA15" s="234"/>
      <c r="AB15" s="96">
        <f t="shared" si="6"/>
        <v>7</v>
      </c>
      <c r="AC15" s="85">
        <f t="shared" si="7"/>
        <v>5</v>
      </c>
      <c r="AD15" s="234">
        <v>2</v>
      </c>
      <c r="AE15" s="96">
        <f t="shared" si="8"/>
        <v>4</v>
      </c>
      <c r="AF15" s="85">
        <f t="shared" si="9"/>
        <v>4</v>
      </c>
      <c r="AG15" s="234"/>
      <c r="AH15" s="96">
        <f t="shared" si="10"/>
      </c>
      <c r="AI15" s="85">
        <f t="shared" si="11"/>
      </c>
      <c r="AJ15" s="234"/>
      <c r="AK15" s="96">
        <f t="shared" si="12"/>
      </c>
      <c r="AL15" s="85">
        <f t="shared" si="13"/>
      </c>
      <c r="AM15" s="234"/>
      <c r="AN15" s="96">
        <f t="shared" si="14"/>
      </c>
      <c r="AO15" s="85">
        <f t="shared" si="15"/>
      </c>
      <c r="AP15" s="234"/>
      <c r="AQ15" s="96">
        <f t="shared" si="16"/>
      </c>
      <c r="AR15" s="221">
        <f t="shared" si="17"/>
      </c>
      <c r="AS15" s="234"/>
      <c r="AT15" s="96">
        <f t="shared" si="18"/>
      </c>
      <c r="AU15" s="96">
        <f t="shared" si="19"/>
      </c>
      <c r="AV15" s="234"/>
      <c r="AW15" s="96">
        <f t="shared" si="20"/>
      </c>
      <c r="AX15" s="221">
        <f t="shared" si="21"/>
      </c>
      <c r="AY15" s="250">
        <f t="shared" si="22"/>
        <v>20</v>
      </c>
      <c r="AZ15" s="250">
        <f t="shared" si="23"/>
      </c>
      <c r="BA15" s="250"/>
      <c r="BB15" s="226">
        <f t="shared" si="24"/>
        <v>5</v>
      </c>
      <c r="BC15" s="229"/>
      <c r="BD15" s="223">
        <v>15</v>
      </c>
      <c r="BE15" s="179"/>
      <c r="BF15" s="174">
        <f t="shared" si="25"/>
        <v>0</v>
      </c>
      <c r="BG15" s="150">
        <f t="shared" si="29"/>
        <v>0</v>
      </c>
      <c r="BH15" s="150">
        <f t="shared" si="29"/>
        <v>0</v>
      </c>
      <c r="BI15" s="150">
        <f t="shared" si="29"/>
        <v>0</v>
      </c>
      <c r="BJ15" s="150">
        <f t="shared" si="29"/>
        <v>0</v>
      </c>
      <c r="BK15" s="150">
        <f t="shared" si="29"/>
        <v>0</v>
      </c>
      <c r="BL15" s="175">
        <f t="shared" si="29"/>
        <v>0</v>
      </c>
      <c r="BN15" s="57">
        <f t="shared" si="30"/>
        <v>0</v>
      </c>
      <c r="BO15" s="57">
        <f t="shared" si="30"/>
        <v>0</v>
      </c>
      <c r="BP15" s="57">
        <f t="shared" si="30"/>
        <v>0</v>
      </c>
      <c r="BQ15" s="57">
        <f t="shared" si="30"/>
        <v>0</v>
      </c>
      <c r="BR15" s="57" t="b">
        <f t="shared" si="30"/>
        <v>0</v>
      </c>
      <c r="BS15" s="57">
        <f t="shared" si="30"/>
        <v>0</v>
      </c>
      <c r="BT15" s="57">
        <f t="shared" si="30"/>
        <v>0</v>
      </c>
      <c r="BU15" s="57">
        <f t="shared" si="30"/>
        <v>0</v>
      </c>
    </row>
    <row r="16" spans="1:73" ht="11.25">
      <c r="A16" s="64">
        <v>11</v>
      </c>
      <c r="B16" s="63">
        <f t="shared" si="28"/>
        <v>13</v>
      </c>
      <c r="C16" s="5" t="s">
        <v>5</v>
      </c>
      <c r="D16" s="83" t="s">
        <v>11</v>
      </c>
      <c r="E16" s="96">
        <v>3</v>
      </c>
      <c r="F16" s="85">
        <v>6</v>
      </c>
      <c r="G16" s="96"/>
      <c r="H16" s="85"/>
      <c r="I16" s="96">
        <v>4</v>
      </c>
      <c r="J16" s="85"/>
      <c r="K16" s="96"/>
      <c r="L16" s="85"/>
      <c r="M16" s="96">
        <v>2</v>
      </c>
      <c r="N16" s="85">
        <v>4</v>
      </c>
      <c r="O16" s="96"/>
      <c r="P16" s="85"/>
      <c r="Q16" s="96"/>
      <c r="R16" s="85"/>
      <c r="S16" s="96"/>
      <c r="T16" s="85"/>
      <c r="U16" s="232">
        <f t="shared" si="2"/>
        <v>5</v>
      </c>
      <c r="V16" s="84">
        <f t="shared" si="3"/>
        <v>5</v>
      </c>
      <c r="W16" s="94">
        <f t="shared" si="4"/>
        <v>2</v>
      </c>
      <c r="X16" s="94">
        <f t="shared" si="5"/>
        <v>6</v>
      </c>
      <c r="Z16" s="152"/>
      <c r="AA16" s="234">
        <v>2</v>
      </c>
      <c r="AB16" s="96">
        <f t="shared" si="6"/>
        <v>5</v>
      </c>
      <c r="AC16" s="85">
        <f t="shared" si="7"/>
        <v>8</v>
      </c>
      <c r="AD16" s="234"/>
      <c r="AE16" s="96">
        <f t="shared" si="8"/>
      </c>
      <c r="AF16" s="85">
        <f t="shared" si="9"/>
      </c>
      <c r="AG16" s="234">
        <v>2</v>
      </c>
      <c r="AH16" s="96">
        <f t="shared" si="10"/>
        <v>6</v>
      </c>
      <c r="AI16" s="85">
        <f t="shared" si="11"/>
      </c>
      <c r="AJ16" s="234"/>
      <c r="AK16" s="96">
        <f t="shared" si="12"/>
      </c>
      <c r="AL16" s="85">
        <f t="shared" si="13"/>
      </c>
      <c r="AM16" s="234"/>
      <c r="AN16" s="96">
        <f t="shared" si="14"/>
        <v>2</v>
      </c>
      <c r="AO16" s="85">
        <f t="shared" si="15"/>
        <v>4</v>
      </c>
      <c r="AP16" s="234"/>
      <c r="AQ16" s="96">
        <f t="shared" si="16"/>
      </c>
      <c r="AR16" s="221">
        <f t="shared" si="17"/>
      </c>
      <c r="AS16" s="234"/>
      <c r="AT16" s="96">
        <f t="shared" si="18"/>
      </c>
      <c r="AU16" s="96">
        <f t="shared" si="19"/>
      </c>
      <c r="AV16" s="234"/>
      <c r="AW16" s="96">
        <f t="shared" si="20"/>
      </c>
      <c r="AX16" s="221">
        <f t="shared" si="21"/>
      </c>
      <c r="AY16" s="250">
        <f t="shared" si="22"/>
        <v>25</v>
      </c>
      <c r="AZ16" s="250">
        <f t="shared" si="23"/>
      </c>
      <c r="BA16" s="250"/>
      <c r="BB16" s="226">
        <f t="shared" si="24"/>
        <v>5</v>
      </c>
      <c r="BC16" s="229"/>
      <c r="BD16" s="223">
        <v>15</v>
      </c>
      <c r="BE16" s="179"/>
      <c r="BF16" s="174">
        <f t="shared" si="25"/>
        <v>0</v>
      </c>
      <c r="BG16" s="150">
        <f t="shared" si="29"/>
        <v>0</v>
      </c>
      <c r="BH16" s="150">
        <f t="shared" si="29"/>
        <v>0</v>
      </c>
      <c r="BI16" s="150">
        <f t="shared" si="29"/>
        <v>0</v>
      </c>
      <c r="BJ16" s="150">
        <f t="shared" si="29"/>
        <v>0</v>
      </c>
      <c r="BK16" s="150">
        <f t="shared" si="29"/>
        <v>0</v>
      </c>
      <c r="BL16" s="175">
        <f t="shared" si="29"/>
        <v>0</v>
      </c>
      <c r="BN16" s="57">
        <f t="shared" si="30"/>
        <v>0</v>
      </c>
      <c r="BO16" s="57">
        <f t="shared" si="30"/>
        <v>0</v>
      </c>
      <c r="BP16" s="57">
        <f t="shared" si="30"/>
        <v>0</v>
      </c>
      <c r="BQ16" s="57" t="b">
        <f t="shared" si="30"/>
        <v>0</v>
      </c>
      <c r="BR16" s="57">
        <f t="shared" si="30"/>
        <v>0</v>
      </c>
      <c r="BS16" s="57">
        <f t="shared" si="30"/>
        <v>0</v>
      </c>
      <c r="BT16" s="57">
        <f t="shared" si="30"/>
        <v>0</v>
      </c>
      <c r="BU16" s="57">
        <f t="shared" si="30"/>
        <v>0</v>
      </c>
    </row>
    <row r="17" spans="1:73" ht="11.25">
      <c r="A17" s="64">
        <v>15</v>
      </c>
      <c r="B17" s="63">
        <f t="shared" si="28"/>
        <v>15</v>
      </c>
      <c r="C17" s="4" t="s">
        <v>66</v>
      </c>
      <c r="D17" s="83" t="s">
        <v>7</v>
      </c>
      <c r="E17" s="96"/>
      <c r="F17" s="85"/>
      <c r="G17" s="96"/>
      <c r="H17" s="85"/>
      <c r="I17" s="96"/>
      <c r="J17" s="85"/>
      <c r="K17" s="96">
        <v>3</v>
      </c>
      <c r="L17" s="85">
        <v>5</v>
      </c>
      <c r="M17" s="96">
        <v>1</v>
      </c>
      <c r="N17" s="85">
        <v>1</v>
      </c>
      <c r="O17" s="96">
        <v>6</v>
      </c>
      <c r="P17" s="210">
        <v>6</v>
      </c>
      <c r="Q17" s="96">
        <v>1</v>
      </c>
      <c r="R17" s="85">
        <v>5</v>
      </c>
      <c r="S17" s="96">
        <v>6</v>
      </c>
      <c r="T17" s="85">
        <v>3</v>
      </c>
      <c r="U17" s="232">
        <f t="shared" si="2"/>
        <v>5.444444444444445</v>
      </c>
      <c r="V17" s="84">
        <f t="shared" si="3"/>
        <v>10</v>
      </c>
      <c r="W17" s="94">
        <f t="shared" si="4"/>
        <v>1</v>
      </c>
      <c r="X17" s="94">
        <f t="shared" si="5"/>
        <v>6</v>
      </c>
      <c r="Z17" s="152"/>
      <c r="AA17" s="234"/>
      <c r="AB17" s="96">
        <f t="shared" si="6"/>
      </c>
      <c r="AC17" s="85">
        <f t="shared" si="7"/>
      </c>
      <c r="AD17" s="234"/>
      <c r="AE17" s="96">
        <f t="shared" si="8"/>
      </c>
      <c r="AF17" s="85">
        <f t="shared" si="9"/>
      </c>
      <c r="AG17" s="234"/>
      <c r="AH17" s="96">
        <f t="shared" si="10"/>
      </c>
      <c r="AI17" s="85">
        <f t="shared" si="11"/>
      </c>
      <c r="AJ17" s="234">
        <v>2</v>
      </c>
      <c r="AK17" s="96">
        <f t="shared" si="12"/>
        <v>5</v>
      </c>
      <c r="AL17" s="85">
        <f t="shared" si="13"/>
        <v>7</v>
      </c>
      <c r="AM17" s="234">
        <v>2</v>
      </c>
      <c r="AN17" s="96">
        <f t="shared" si="14"/>
        <v>3</v>
      </c>
      <c r="AO17" s="85">
        <f t="shared" si="15"/>
        <v>3</v>
      </c>
      <c r="AP17" s="234">
        <v>2</v>
      </c>
      <c r="AQ17" s="96">
        <f t="shared" si="16"/>
        <v>8</v>
      </c>
      <c r="AR17" s="221">
        <f t="shared" si="17"/>
        <v>8</v>
      </c>
      <c r="AS17" s="234">
        <v>2</v>
      </c>
      <c r="AT17" s="96">
        <f t="shared" si="18"/>
        <v>3</v>
      </c>
      <c r="AU17" s="96">
        <f t="shared" si="19"/>
        <v>7</v>
      </c>
      <c r="AV17" s="234">
        <v>2</v>
      </c>
      <c r="AW17" s="96">
        <f t="shared" si="20"/>
        <v>8</v>
      </c>
      <c r="AX17" s="221">
        <f t="shared" si="21"/>
        <v>5</v>
      </c>
      <c r="AY17" s="250">
        <f t="shared" si="22"/>
        <v>57</v>
      </c>
      <c r="AZ17" s="250">
        <f t="shared" si="23"/>
        <v>49</v>
      </c>
      <c r="BA17" s="250"/>
      <c r="BB17" s="226">
        <f t="shared" si="24"/>
        <v>5.444444444444445</v>
      </c>
      <c r="BC17" s="229"/>
      <c r="BD17" s="223">
        <v>15</v>
      </c>
      <c r="BE17" s="179"/>
      <c r="BF17" s="174">
        <f t="shared" si="25"/>
        <v>3</v>
      </c>
      <c r="BG17" s="150">
        <f t="shared" si="29"/>
        <v>3</v>
      </c>
      <c r="BH17" s="150">
        <f t="shared" si="29"/>
        <v>0</v>
      </c>
      <c r="BI17" s="150">
        <f t="shared" si="29"/>
        <v>0</v>
      </c>
      <c r="BJ17" s="150">
        <f t="shared" si="29"/>
        <v>0</v>
      </c>
      <c r="BK17" s="150">
        <f t="shared" si="29"/>
        <v>0</v>
      </c>
      <c r="BL17" s="175">
        <f t="shared" si="29"/>
        <v>0</v>
      </c>
      <c r="BN17" s="57">
        <f t="shared" si="30"/>
        <v>1</v>
      </c>
      <c r="BO17" s="57">
        <f t="shared" si="30"/>
        <v>0</v>
      </c>
      <c r="BP17" s="57">
        <f t="shared" si="30"/>
        <v>0</v>
      </c>
      <c r="BQ17" s="57">
        <f t="shared" si="30"/>
        <v>0</v>
      </c>
      <c r="BR17" s="57">
        <f t="shared" si="30"/>
        <v>0</v>
      </c>
      <c r="BS17" s="57">
        <f t="shared" si="30"/>
        <v>0</v>
      </c>
      <c r="BT17" s="57">
        <f t="shared" si="30"/>
        <v>0</v>
      </c>
      <c r="BU17" s="57">
        <f t="shared" si="30"/>
        <v>0</v>
      </c>
    </row>
    <row r="18" spans="1:73" ht="11.25">
      <c r="A18" s="64">
        <v>17</v>
      </c>
      <c r="B18" s="63">
        <f t="shared" si="28"/>
        <v>16</v>
      </c>
      <c r="C18" s="120" t="s">
        <v>3</v>
      </c>
      <c r="D18" s="83" t="s">
        <v>26</v>
      </c>
      <c r="E18" s="96">
        <v>5</v>
      </c>
      <c r="F18" s="85"/>
      <c r="G18" s="96">
        <v>8</v>
      </c>
      <c r="H18" s="85">
        <v>7</v>
      </c>
      <c r="I18" s="96">
        <v>2</v>
      </c>
      <c r="J18" s="85">
        <v>4</v>
      </c>
      <c r="K18" s="96">
        <v>2</v>
      </c>
      <c r="L18" s="85">
        <v>4</v>
      </c>
      <c r="M18" s="96"/>
      <c r="N18" s="85"/>
      <c r="O18" s="96"/>
      <c r="P18" s="85"/>
      <c r="Q18" s="96"/>
      <c r="R18" s="85"/>
      <c r="S18" s="96">
        <v>8</v>
      </c>
      <c r="T18" s="85">
        <v>3</v>
      </c>
      <c r="U18" s="232">
        <f t="shared" si="2"/>
        <v>5.625</v>
      </c>
      <c r="V18" s="84">
        <f t="shared" si="3"/>
        <v>9</v>
      </c>
      <c r="W18" s="94">
        <f t="shared" si="4"/>
        <v>2</v>
      </c>
      <c r="X18" s="94">
        <f t="shared" si="5"/>
        <v>8</v>
      </c>
      <c r="Z18" s="152"/>
      <c r="AA18" s="234">
        <v>1</v>
      </c>
      <c r="AB18" s="96">
        <f t="shared" si="6"/>
        <v>6</v>
      </c>
      <c r="AC18" s="85">
        <f t="shared" si="7"/>
      </c>
      <c r="AD18" s="234">
        <v>1</v>
      </c>
      <c r="AE18" s="96">
        <f t="shared" si="8"/>
        <v>9</v>
      </c>
      <c r="AF18" s="85">
        <f t="shared" si="9"/>
        <v>8</v>
      </c>
      <c r="AG18" s="234">
        <v>1</v>
      </c>
      <c r="AH18" s="96">
        <f t="shared" si="10"/>
        <v>3</v>
      </c>
      <c r="AI18" s="85">
        <f t="shared" si="11"/>
        <v>5</v>
      </c>
      <c r="AJ18" s="234">
        <v>2</v>
      </c>
      <c r="AK18" s="96">
        <f t="shared" si="12"/>
        <v>4</v>
      </c>
      <c r="AL18" s="85">
        <f t="shared" si="13"/>
        <v>6</v>
      </c>
      <c r="AM18" s="234"/>
      <c r="AN18" s="96">
        <f t="shared" si="14"/>
      </c>
      <c r="AO18" s="85">
        <f t="shared" si="15"/>
      </c>
      <c r="AP18" s="234"/>
      <c r="AQ18" s="96">
        <f t="shared" si="16"/>
      </c>
      <c r="AR18" s="221">
        <f t="shared" si="17"/>
      </c>
      <c r="AS18" s="234"/>
      <c r="AT18" s="96">
        <f t="shared" si="18"/>
      </c>
      <c r="AU18" s="96">
        <f t="shared" si="19"/>
      </c>
      <c r="AV18" s="234">
        <v>1</v>
      </c>
      <c r="AW18" s="96">
        <f t="shared" si="20"/>
        <v>9</v>
      </c>
      <c r="AX18" s="221">
        <f t="shared" si="21"/>
        <v>4</v>
      </c>
      <c r="AY18" s="250">
        <f t="shared" si="22"/>
        <v>54</v>
      </c>
      <c r="AZ18" s="250">
        <f t="shared" si="23"/>
        <v>45</v>
      </c>
      <c r="BA18" s="250"/>
      <c r="BB18" s="226">
        <f t="shared" si="24"/>
        <v>5.625</v>
      </c>
      <c r="BC18" s="229"/>
      <c r="BD18" s="223">
        <v>15</v>
      </c>
      <c r="BE18" s="179"/>
      <c r="BF18" s="174">
        <f t="shared" si="25"/>
        <v>0</v>
      </c>
      <c r="BG18" s="150">
        <f t="shared" si="29"/>
        <v>0</v>
      </c>
      <c r="BH18" s="150">
        <f t="shared" si="29"/>
        <v>0</v>
      </c>
      <c r="BI18" s="150">
        <f t="shared" si="29"/>
        <v>0</v>
      </c>
      <c r="BJ18" s="150">
        <f t="shared" si="29"/>
        <v>0</v>
      </c>
      <c r="BK18" s="150">
        <f t="shared" si="29"/>
        <v>0</v>
      </c>
      <c r="BL18" s="175">
        <f t="shared" si="29"/>
        <v>0</v>
      </c>
      <c r="BN18" s="57">
        <f t="shared" si="30"/>
        <v>0</v>
      </c>
      <c r="BO18" s="57">
        <f t="shared" si="30"/>
        <v>0</v>
      </c>
      <c r="BP18" s="57">
        <f t="shared" si="30"/>
        <v>0</v>
      </c>
      <c r="BQ18" s="57">
        <f t="shared" si="30"/>
        <v>0</v>
      </c>
      <c r="BR18" s="57">
        <f t="shared" si="30"/>
        <v>1</v>
      </c>
      <c r="BS18" s="57">
        <f t="shared" si="30"/>
        <v>0</v>
      </c>
      <c r="BT18" s="57">
        <f t="shared" si="30"/>
        <v>0</v>
      </c>
      <c r="BU18" s="57">
        <f t="shared" si="30"/>
        <v>0</v>
      </c>
    </row>
    <row r="19" spans="1:73" ht="11.25">
      <c r="A19" s="64">
        <v>18</v>
      </c>
      <c r="B19" s="63">
        <f t="shared" si="28"/>
        <v>17</v>
      </c>
      <c r="C19" s="120" t="s">
        <v>3</v>
      </c>
      <c r="D19" s="83" t="s">
        <v>9</v>
      </c>
      <c r="E19" s="96"/>
      <c r="F19" s="85"/>
      <c r="G19" s="96">
        <v>5</v>
      </c>
      <c r="H19" s="85">
        <v>5</v>
      </c>
      <c r="I19" s="96"/>
      <c r="J19" s="85"/>
      <c r="K19" s="96">
        <v>7</v>
      </c>
      <c r="L19" s="85">
        <v>5</v>
      </c>
      <c r="M19" s="96">
        <v>5</v>
      </c>
      <c r="N19" s="85">
        <v>8</v>
      </c>
      <c r="O19" s="217">
        <v>9</v>
      </c>
      <c r="P19" s="85"/>
      <c r="Q19" s="96">
        <v>4</v>
      </c>
      <c r="R19" s="85">
        <v>1</v>
      </c>
      <c r="S19" s="96">
        <v>5</v>
      </c>
      <c r="T19" s="85">
        <v>7</v>
      </c>
      <c r="U19" s="232">
        <f t="shared" si="2"/>
        <v>6</v>
      </c>
      <c r="V19" s="84">
        <f t="shared" si="3"/>
        <v>11</v>
      </c>
      <c r="W19" s="94">
        <f t="shared" si="4"/>
        <v>1</v>
      </c>
      <c r="X19" s="94">
        <f t="shared" si="5"/>
        <v>9</v>
      </c>
      <c r="Z19" s="152"/>
      <c r="AA19" s="234"/>
      <c r="AB19" s="96">
        <f t="shared" si="6"/>
      </c>
      <c r="AC19" s="85">
        <f t="shared" si="7"/>
      </c>
      <c r="AD19" s="234">
        <v>2</v>
      </c>
      <c r="AE19" s="96">
        <f t="shared" si="8"/>
        <v>7</v>
      </c>
      <c r="AF19" s="85">
        <f t="shared" si="9"/>
        <v>7</v>
      </c>
      <c r="AG19" s="234"/>
      <c r="AH19" s="96">
        <f t="shared" si="10"/>
      </c>
      <c r="AI19" s="85">
        <f t="shared" si="11"/>
      </c>
      <c r="AJ19" s="234">
        <v>1</v>
      </c>
      <c r="AK19" s="96">
        <f t="shared" si="12"/>
        <v>8</v>
      </c>
      <c r="AL19" s="85">
        <f t="shared" si="13"/>
        <v>6</v>
      </c>
      <c r="AM19" s="234"/>
      <c r="AN19" s="96">
        <f t="shared" si="14"/>
        <v>5</v>
      </c>
      <c r="AO19" s="85">
        <f t="shared" si="15"/>
        <v>8</v>
      </c>
      <c r="AP19" s="234">
        <v>1</v>
      </c>
      <c r="AQ19" s="96">
        <f t="shared" si="16"/>
        <v>10</v>
      </c>
      <c r="AR19" s="221">
        <f t="shared" si="17"/>
      </c>
      <c r="AS19" s="234">
        <v>1</v>
      </c>
      <c r="AT19" s="96">
        <f t="shared" si="18"/>
        <v>5</v>
      </c>
      <c r="AU19" s="96">
        <f t="shared" si="19"/>
        <v>2</v>
      </c>
      <c r="AV19" s="234"/>
      <c r="AW19" s="96">
        <f t="shared" si="20"/>
        <v>5</v>
      </c>
      <c r="AX19" s="221">
        <f t="shared" si="21"/>
        <v>7</v>
      </c>
      <c r="AY19" s="250">
        <f t="shared" si="22"/>
        <v>70</v>
      </c>
      <c r="AZ19" s="250">
        <f t="shared" si="23"/>
        <v>60</v>
      </c>
      <c r="BA19" s="250"/>
      <c r="BB19" s="226">
        <f t="shared" si="24"/>
        <v>6</v>
      </c>
      <c r="BC19" s="229"/>
      <c r="BD19" s="223">
        <v>15</v>
      </c>
      <c r="BE19" s="179"/>
      <c r="BF19" s="174">
        <f t="shared" si="25"/>
        <v>1</v>
      </c>
      <c r="BG19" s="150">
        <f t="shared" si="29"/>
        <v>0</v>
      </c>
      <c r="BH19" s="150">
        <f t="shared" si="29"/>
        <v>0</v>
      </c>
      <c r="BI19" s="150">
        <f t="shared" si="29"/>
        <v>0</v>
      </c>
      <c r="BJ19" s="150">
        <f t="shared" si="29"/>
        <v>0</v>
      </c>
      <c r="BK19" s="150">
        <f t="shared" si="29"/>
        <v>1</v>
      </c>
      <c r="BL19" s="175">
        <f t="shared" si="29"/>
        <v>0</v>
      </c>
      <c r="BN19" s="57">
        <f t="shared" si="30"/>
        <v>0</v>
      </c>
      <c r="BO19" s="57">
        <f t="shared" si="30"/>
        <v>0</v>
      </c>
      <c r="BP19" s="57">
        <f t="shared" si="30"/>
        <v>0</v>
      </c>
      <c r="BQ19" s="57">
        <f t="shared" si="30"/>
        <v>0</v>
      </c>
      <c r="BR19" s="57">
        <f t="shared" si="30"/>
        <v>1</v>
      </c>
      <c r="BS19" s="57">
        <f t="shared" si="30"/>
        <v>0</v>
      </c>
      <c r="BT19" s="57">
        <f t="shared" si="30"/>
        <v>0</v>
      </c>
      <c r="BU19" s="57">
        <f t="shared" si="30"/>
        <v>0</v>
      </c>
    </row>
    <row r="20" spans="1:73" ht="11.25">
      <c r="A20" s="64">
        <v>20</v>
      </c>
      <c r="B20" s="63">
        <f t="shared" si="28"/>
        <v>18</v>
      </c>
      <c r="C20" s="120" t="s">
        <v>3</v>
      </c>
      <c r="D20" s="83" t="s">
        <v>8</v>
      </c>
      <c r="E20" s="96">
        <v>2</v>
      </c>
      <c r="F20" s="85"/>
      <c r="G20" s="96"/>
      <c r="H20" s="85"/>
      <c r="I20" s="96"/>
      <c r="J20" s="85"/>
      <c r="K20" s="96"/>
      <c r="L20" s="85"/>
      <c r="M20" s="96">
        <v>6</v>
      </c>
      <c r="N20" s="85">
        <v>6</v>
      </c>
      <c r="O20" s="96">
        <v>5</v>
      </c>
      <c r="P20" s="85">
        <v>9</v>
      </c>
      <c r="Q20" s="96"/>
      <c r="R20" s="85"/>
      <c r="S20" s="96"/>
      <c r="T20" s="85"/>
      <c r="U20" s="232">
        <f t="shared" si="2"/>
        <v>6.2</v>
      </c>
      <c r="V20" s="84">
        <f t="shared" si="3"/>
        <v>5</v>
      </c>
      <c r="W20" s="94">
        <f t="shared" si="4"/>
        <v>2</v>
      </c>
      <c r="X20" s="94">
        <f t="shared" si="5"/>
        <v>9</v>
      </c>
      <c r="Z20" s="152"/>
      <c r="AA20" s="234">
        <v>1</v>
      </c>
      <c r="AB20" s="96">
        <f t="shared" si="6"/>
        <v>3</v>
      </c>
      <c r="AC20" s="85">
        <f t="shared" si="7"/>
      </c>
      <c r="AD20" s="234"/>
      <c r="AE20" s="96">
        <f t="shared" si="8"/>
      </c>
      <c r="AF20" s="85">
        <f t="shared" si="9"/>
      </c>
      <c r="AG20" s="234"/>
      <c r="AH20" s="96">
        <f t="shared" si="10"/>
      </c>
      <c r="AI20" s="85">
        <f t="shared" si="11"/>
      </c>
      <c r="AJ20" s="234"/>
      <c r="AK20" s="96">
        <f t="shared" si="12"/>
      </c>
      <c r="AL20" s="85">
        <f t="shared" si="13"/>
      </c>
      <c r="AM20" s="234">
        <v>1</v>
      </c>
      <c r="AN20" s="96">
        <f t="shared" si="14"/>
        <v>7</v>
      </c>
      <c r="AO20" s="85">
        <f t="shared" si="15"/>
        <v>7</v>
      </c>
      <c r="AP20" s="234"/>
      <c r="AQ20" s="96">
        <f t="shared" si="16"/>
        <v>5</v>
      </c>
      <c r="AR20" s="221">
        <f t="shared" si="17"/>
        <v>9</v>
      </c>
      <c r="AS20" s="234"/>
      <c r="AT20" s="96">
        <f t="shared" si="18"/>
      </c>
      <c r="AU20" s="96">
        <f t="shared" si="19"/>
      </c>
      <c r="AV20" s="234"/>
      <c r="AW20" s="96">
        <f t="shared" si="20"/>
      </c>
      <c r="AX20" s="221">
        <f t="shared" si="21"/>
      </c>
      <c r="AY20" s="250">
        <f t="shared" si="22"/>
        <v>31</v>
      </c>
      <c r="AZ20" s="250">
        <f t="shared" si="23"/>
      </c>
      <c r="BA20" s="250"/>
      <c r="BB20" s="226">
        <f t="shared" si="24"/>
        <v>6.2</v>
      </c>
      <c r="BC20" s="229"/>
      <c r="BD20" s="223">
        <v>15</v>
      </c>
      <c r="BE20" s="179"/>
      <c r="BF20" s="174">
        <f t="shared" si="25"/>
        <v>0</v>
      </c>
      <c r="BG20" s="150">
        <f t="shared" si="29"/>
        <v>0</v>
      </c>
      <c r="BH20" s="150">
        <f t="shared" si="29"/>
        <v>0</v>
      </c>
      <c r="BI20" s="150">
        <f t="shared" si="29"/>
        <v>0</v>
      </c>
      <c r="BJ20" s="150">
        <f t="shared" si="29"/>
        <v>0</v>
      </c>
      <c r="BK20" s="150">
        <f t="shared" si="29"/>
        <v>0</v>
      </c>
      <c r="BL20" s="175">
        <f t="shared" si="29"/>
        <v>0</v>
      </c>
      <c r="BN20" s="57">
        <f t="shared" si="30"/>
        <v>0</v>
      </c>
      <c r="BO20" s="57">
        <f t="shared" si="30"/>
        <v>0</v>
      </c>
      <c r="BP20" s="57">
        <f t="shared" si="30"/>
        <v>0</v>
      </c>
      <c r="BQ20" s="57">
        <f t="shared" si="30"/>
        <v>0</v>
      </c>
      <c r="BR20" s="57" t="b">
        <f t="shared" si="30"/>
        <v>0</v>
      </c>
      <c r="BS20" s="57">
        <f t="shared" si="30"/>
        <v>0</v>
      </c>
      <c r="BT20" s="57">
        <f t="shared" si="30"/>
        <v>0</v>
      </c>
      <c r="BU20" s="57">
        <f t="shared" si="30"/>
        <v>0</v>
      </c>
    </row>
    <row r="21" spans="1:73" ht="11.25">
      <c r="A21" s="64">
        <v>23</v>
      </c>
      <c r="B21" s="63">
        <f t="shared" si="28"/>
        <v>19</v>
      </c>
      <c r="C21" s="3" t="s">
        <v>252</v>
      </c>
      <c r="D21" s="83" t="s">
        <v>49</v>
      </c>
      <c r="E21" s="96"/>
      <c r="F21" s="85"/>
      <c r="G21" s="96">
        <v>6</v>
      </c>
      <c r="H21" s="210">
        <v>10</v>
      </c>
      <c r="I21" s="96"/>
      <c r="J21" s="85"/>
      <c r="K21" s="96">
        <v>6</v>
      </c>
      <c r="L21" s="85">
        <v>6</v>
      </c>
      <c r="M21" s="96">
        <v>4</v>
      </c>
      <c r="N21" s="85">
        <v>7</v>
      </c>
      <c r="O21" s="96"/>
      <c r="P21" s="85"/>
      <c r="Q21" s="96">
        <v>7</v>
      </c>
      <c r="R21" s="85">
        <v>5</v>
      </c>
      <c r="S21" s="96"/>
      <c r="T21" s="85"/>
      <c r="U21" s="232">
        <f t="shared" si="2"/>
        <v>6.571428571428571</v>
      </c>
      <c r="V21" s="84">
        <f t="shared" si="3"/>
        <v>8</v>
      </c>
      <c r="W21" s="94">
        <f t="shared" si="4"/>
        <v>4</v>
      </c>
      <c r="X21" s="94">
        <f t="shared" si="5"/>
        <v>10</v>
      </c>
      <c r="Z21" s="152"/>
      <c r="AA21" s="234"/>
      <c r="AB21" s="96">
        <f t="shared" si="6"/>
      </c>
      <c r="AC21" s="85">
        <f t="shared" si="7"/>
      </c>
      <c r="AD21" s="234">
        <v>1</v>
      </c>
      <c r="AE21" s="96">
        <f t="shared" si="8"/>
        <v>7</v>
      </c>
      <c r="AF21" s="85">
        <f t="shared" si="9"/>
        <v>11</v>
      </c>
      <c r="AG21" s="234"/>
      <c r="AH21" s="96">
        <f t="shared" si="10"/>
      </c>
      <c r="AI21" s="85">
        <f t="shared" si="11"/>
      </c>
      <c r="AJ21" s="234">
        <v>1</v>
      </c>
      <c r="AK21" s="96">
        <f t="shared" si="12"/>
        <v>7</v>
      </c>
      <c r="AL21" s="85">
        <f t="shared" si="13"/>
        <v>7</v>
      </c>
      <c r="AM21" s="234">
        <v>1</v>
      </c>
      <c r="AN21" s="96">
        <f t="shared" si="14"/>
        <v>5</v>
      </c>
      <c r="AO21" s="85">
        <f t="shared" si="15"/>
        <v>8</v>
      </c>
      <c r="AP21" s="234"/>
      <c r="AQ21" s="96">
        <f t="shared" si="16"/>
      </c>
      <c r="AR21" s="221">
        <f t="shared" si="17"/>
      </c>
      <c r="AS21" s="234"/>
      <c r="AT21" s="96">
        <f t="shared" si="18"/>
        <v>7</v>
      </c>
      <c r="AU21" s="96">
        <f t="shared" si="19"/>
        <v>5</v>
      </c>
      <c r="AV21" s="234"/>
      <c r="AW21" s="96">
        <f t="shared" si="20"/>
      </c>
      <c r="AX21" s="221">
        <f t="shared" si="21"/>
      </c>
      <c r="AY21" s="250">
        <f t="shared" si="22"/>
        <v>57</v>
      </c>
      <c r="AZ21" s="250">
        <f t="shared" si="23"/>
        <v>46</v>
      </c>
      <c r="BA21" s="250"/>
      <c r="BB21" s="226">
        <f t="shared" si="24"/>
        <v>6.571428571428571</v>
      </c>
      <c r="BC21" s="229"/>
      <c r="BD21" s="223">
        <v>15</v>
      </c>
      <c r="BE21" s="179"/>
      <c r="BF21" s="174">
        <f t="shared" si="25"/>
        <v>0</v>
      </c>
      <c r="BG21" s="150">
        <f t="shared" si="29"/>
        <v>0</v>
      </c>
      <c r="BH21" s="150">
        <f t="shared" si="29"/>
        <v>0</v>
      </c>
      <c r="BI21" s="150">
        <f t="shared" si="29"/>
        <v>0</v>
      </c>
      <c r="BJ21" s="150">
        <f t="shared" si="29"/>
        <v>0</v>
      </c>
      <c r="BK21" s="150">
        <f t="shared" si="29"/>
        <v>0</v>
      </c>
      <c r="BL21" s="175">
        <f t="shared" si="29"/>
        <v>0</v>
      </c>
      <c r="BN21" s="57">
        <f t="shared" si="30"/>
        <v>0</v>
      </c>
      <c r="BO21" s="57">
        <f t="shared" si="30"/>
        <v>0</v>
      </c>
      <c r="BP21" s="57">
        <f t="shared" si="30"/>
        <v>0</v>
      </c>
      <c r="BQ21" s="57">
        <f t="shared" si="30"/>
        <v>0</v>
      </c>
      <c r="BR21" s="57">
        <f t="shared" si="30"/>
        <v>0</v>
      </c>
      <c r="BS21" s="57">
        <f t="shared" si="30"/>
        <v>0</v>
      </c>
      <c r="BT21" s="57">
        <f t="shared" si="30"/>
        <v>0</v>
      </c>
      <c r="BU21" s="57">
        <f t="shared" si="30"/>
        <v>0</v>
      </c>
    </row>
    <row r="22" spans="1:73" ht="11.25">
      <c r="A22" s="64">
        <v>21</v>
      </c>
      <c r="B22" s="63">
        <f t="shared" si="28"/>
        <v>20</v>
      </c>
      <c r="C22" s="4" t="s">
        <v>66</v>
      </c>
      <c r="D22" s="83" t="s">
        <v>79</v>
      </c>
      <c r="E22" s="96"/>
      <c r="F22" s="85"/>
      <c r="G22" s="96"/>
      <c r="H22" s="85"/>
      <c r="I22" s="96"/>
      <c r="J22" s="85"/>
      <c r="K22" s="96"/>
      <c r="L22" s="85"/>
      <c r="M22" s="96">
        <v>9</v>
      </c>
      <c r="N22" s="85">
        <v>4</v>
      </c>
      <c r="O22" s="96"/>
      <c r="P22" s="85"/>
      <c r="Q22" s="96"/>
      <c r="R22" s="85"/>
      <c r="S22" s="96">
        <v>6</v>
      </c>
      <c r="T22" s="85">
        <v>6</v>
      </c>
      <c r="U22" s="232">
        <f t="shared" si="2"/>
        <v>6.75</v>
      </c>
      <c r="V22" s="84">
        <f t="shared" si="3"/>
        <v>4</v>
      </c>
      <c r="W22" s="94">
        <f t="shared" si="4"/>
        <v>4</v>
      </c>
      <c r="X22" s="94">
        <f t="shared" si="5"/>
        <v>9</v>
      </c>
      <c r="Z22" s="152"/>
      <c r="AA22" s="234"/>
      <c r="AB22" s="96">
        <f t="shared" si="6"/>
      </c>
      <c r="AC22" s="85">
        <f t="shared" si="7"/>
      </c>
      <c r="AD22" s="234"/>
      <c r="AE22" s="96">
        <f t="shared" si="8"/>
      </c>
      <c r="AF22" s="85">
        <f t="shared" si="9"/>
      </c>
      <c r="AG22" s="234"/>
      <c r="AH22" s="96">
        <f t="shared" si="10"/>
      </c>
      <c r="AI22" s="85">
        <f t="shared" si="11"/>
      </c>
      <c r="AJ22" s="234"/>
      <c r="AK22" s="96">
        <f t="shared" si="12"/>
      </c>
      <c r="AL22" s="85">
        <f t="shared" si="13"/>
      </c>
      <c r="AM22" s="234">
        <v>1</v>
      </c>
      <c r="AN22" s="96">
        <f t="shared" si="14"/>
        <v>10</v>
      </c>
      <c r="AO22" s="85">
        <f t="shared" si="15"/>
        <v>5</v>
      </c>
      <c r="AP22" s="234"/>
      <c r="AQ22" s="96">
        <f t="shared" si="16"/>
      </c>
      <c r="AR22" s="221">
        <f t="shared" si="17"/>
      </c>
      <c r="AS22" s="234"/>
      <c r="AT22" s="96">
        <f t="shared" si="18"/>
      </c>
      <c r="AU22" s="96">
        <f t="shared" si="19"/>
      </c>
      <c r="AV22" s="234"/>
      <c r="AW22" s="96">
        <f t="shared" si="20"/>
        <v>6</v>
      </c>
      <c r="AX22" s="221">
        <f t="shared" si="21"/>
        <v>6</v>
      </c>
      <c r="AY22" s="250">
        <f t="shared" si="22"/>
        <v>27</v>
      </c>
      <c r="AZ22" s="250">
        <f t="shared" si="23"/>
      </c>
      <c r="BA22" s="250"/>
      <c r="BB22" s="226">
        <f t="shared" si="24"/>
        <v>6.75</v>
      </c>
      <c r="BC22" s="229"/>
      <c r="BD22" s="223">
        <v>15</v>
      </c>
      <c r="BE22" s="179"/>
      <c r="BF22" s="174">
        <f t="shared" si="25"/>
        <v>0</v>
      </c>
      <c r="BG22" s="150">
        <f t="shared" si="29"/>
        <v>0</v>
      </c>
      <c r="BH22" s="150">
        <f t="shared" si="29"/>
        <v>0</v>
      </c>
      <c r="BI22" s="150">
        <f t="shared" si="29"/>
        <v>0</v>
      </c>
      <c r="BJ22" s="150">
        <f t="shared" si="29"/>
        <v>0</v>
      </c>
      <c r="BK22" s="150">
        <f t="shared" si="29"/>
        <v>0</v>
      </c>
      <c r="BL22" s="175">
        <f t="shared" si="29"/>
        <v>0</v>
      </c>
      <c r="BN22" s="57">
        <f t="shared" si="30"/>
        <v>1</v>
      </c>
      <c r="BO22" s="57">
        <f t="shared" si="30"/>
        <v>0</v>
      </c>
      <c r="BP22" s="57">
        <f t="shared" si="30"/>
        <v>0</v>
      </c>
      <c r="BQ22" s="57">
        <f t="shared" si="30"/>
        <v>0</v>
      </c>
      <c r="BR22" s="57">
        <f t="shared" si="30"/>
        <v>0</v>
      </c>
      <c r="BS22" s="57">
        <f t="shared" si="30"/>
        <v>0</v>
      </c>
      <c r="BT22" s="57">
        <f t="shared" si="30"/>
        <v>0</v>
      </c>
      <c r="BU22" s="57">
        <f t="shared" si="30"/>
        <v>0</v>
      </c>
    </row>
    <row r="23" spans="1:73" ht="11.25">
      <c r="A23" s="64">
        <v>25</v>
      </c>
      <c r="B23" s="63">
        <f t="shared" si="28"/>
        <v>21</v>
      </c>
      <c r="C23" s="120" t="s">
        <v>3</v>
      </c>
      <c r="D23" s="83" t="s">
        <v>276</v>
      </c>
      <c r="E23" s="96"/>
      <c r="F23" s="85"/>
      <c r="G23" s="96"/>
      <c r="H23" s="85"/>
      <c r="I23" s="96"/>
      <c r="J23" s="85"/>
      <c r="K23" s="96"/>
      <c r="L23" s="85"/>
      <c r="M23" s="96">
        <v>5</v>
      </c>
      <c r="N23" s="85">
        <v>5</v>
      </c>
      <c r="O23" s="96">
        <v>5</v>
      </c>
      <c r="P23" s="85">
        <v>10</v>
      </c>
      <c r="Q23" s="96">
        <v>3</v>
      </c>
      <c r="R23" s="85">
        <v>1</v>
      </c>
      <c r="S23" s="96"/>
      <c r="T23" s="85"/>
      <c r="U23" s="232">
        <f t="shared" si="2"/>
        <v>6.833333333333333</v>
      </c>
      <c r="V23" s="84">
        <f t="shared" si="3"/>
        <v>6</v>
      </c>
      <c r="W23" s="94">
        <f t="shared" si="4"/>
        <v>1</v>
      </c>
      <c r="X23" s="94">
        <f t="shared" si="5"/>
        <v>10</v>
      </c>
      <c r="Z23" s="152"/>
      <c r="AA23" s="234">
        <v>2</v>
      </c>
      <c r="AB23" s="96">
        <f t="shared" si="6"/>
      </c>
      <c r="AC23" s="85">
        <f t="shared" si="7"/>
      </c>
      <c r="AD23" s="234"/>
      <c r="AE23" s="96">
        <f t="shared" si="8"/>
      </c>
      <c r="AF23" s="85">
        <f t="shared" si="9"/>
      </c>
      <c r="AG23" s="234"/>
      <c r="AH23" s="96">
        <f t="shared" si="10"/>
      </c>
      <c r="AI23" s="85">
        <f t="shared" si="11"/>
      </c>
      <c r="AJ23" s="234"/>
      <c r="AK23" s="96">
        <f t="shared" si="12"/>
      </c>
      <c r="AL23" s="85">
        <f t="shared" si="13"/>
      </c>
      <c r="AM23" s="234">
        <v>2</v>
      </c>
      <c r="AN23" s="96">
        <f t="shared" si="14"/>
        <v>7</v>
      </c>
      <c r="AO23" s="85">
        <f t="shared" si="15"/>
        <v>7</v>
      </c>
      <c r="AP23" s="234">
        <v>2</v>
      </c>
      <c r="AQ23" s="96">
        <f t="shared" si="16"/>
        <v>7</v>
      </c>
      <c r="AR23" s="221">
        <f t="shared" si="17"/>
        <v>12</v>
      </c>
      <c r="AS23" s="234">
        <v>2</v>
      </c>
      <c r="AT23" s="96">
        <f t="shared" si="18"/>
        <v>5</v>
      </c>
      <c r="AU23" s="96">
        <f t="shared" si="19"/>
        <v>3</v>
      </c>
      <c r="AV23" s="234"/>
      <c r="AW23" s="96">
        <f t="shared" si="20"/>
      </c>
      <c r="AX23" s="221">
        <f t="shared" si="21"/>
      </c>
      <c r="AY23" s="250">
        <f t="shared" si="22"/>
        <v>41</v>
      </c>
      <c r="AZ23" s="250">
        <f t="shared" si="23"/>
      </c>
      <c r="BA23" s="250"/>
      <c r="BB23" s="226">
        <f t="shared" si="24"/>
        <v>6.833333333333333</v>
      </c>
      <c r="BC23" s="229"/>
      <c r="BD23" s="223">
        <v>15</v>
      </c>
      <c r="BE23" s="179"/>
      <c r="BF23" s="174">
        <f t="shared" si="25"/>
        <v>1</v>
      </c>
      <c r="BG23" s="150">
        <f aca="true" t="shared" si="31" ref="BG23:BL32">IF($C23=BG$1,$BF23,0)</f>
        <v>0</v>
      </c>
      <c r="BH23" s="150">
        <f t="shared" si="31"/>
        <v>0</v>
      </c>
      <c r="BI23" s="150">
        <f t="shared" si="31"/>
        <v>0</v>
      </c>
      <c r="BJ23" s="150">
        <f t="shared" si="31"/>
        <v>0</v>
      </c>
      <c r="BK23" s="150">
        <f t="shared" si="31"/>
        <v>1</v>
      </c>
      <c r="BL23" s="175">
        <f t="shared" si="31"/>
        <v>0</v>
      </c>
      <c r="BN23" s="57">
        <f aca="true" t="shared" si="32" ref="BN23:BU32">IF($C23=BN$1,IF(COUNTA($S23:$T23)&gt;0,1),0)</f>
        <v>0</v>
      </c>
      <c r="BO23" s="57">
        <f t="shared" si="32"/>
        <v>0</v>
      </c>
      <c r="BP23" s="57">
        <f t="shared" si="32"/>
        <v>0</v>
      </c>
      <c r="BQ23" s="57">
        <f t="shared" si="32"/>
        <v>0</v>
      </c>
      <c r="BR23" s="57" t="b">
        <f t="shared" si="32"/>
        <v>0</v>
      </c>
      <c r="BS23" s="57">
        <f t="shared" si="32"/>
        <v>0</v>
      </c>
      <c r="BT23" s="57">
        <f t="shared" si="32"/>
        <v>0</v>
      </c>
      <c r="BU23" s="57">
        <f t="shared" si="32"/>
        <v>0</v>
      </c>
    </row>
    <row r="24" spans="1:73" ht="11.25">
      <c r="A24" s="64">
        <v>22</v>
      </c>
      <c r="B24" s="63">
        <v>22</v>
      </c>
      <c r="C24" s="3" t="s">
        <v>252</v>
      </c>
      <c r="D24" s="83" t="s">
        <v>71</v>
      </c>
      <c r="E24" s="96">
        <v>6</v>
      </c>
      <c r="F24" s="85">
        <v>6</v>
      </c>
      <c r="G24" s="96">
        <v>7</v>
      </c>
      <c r="H24" s="85">
        <v>6</v>
      </c>
      <c r="I24" s="96">
        <v>6</v>
      </c>
      <c r="J24" s="85">
        <v>6</v>
      </c>
      <c r="K24" s="96">
        <v>5</v>
      </c>
      <c r="L24" s="210">
        <v>8</v>
      </c>
      <c r="M24" s="96"/>
      <c r="N24" s="85"/>
      <c r="O24" s="96">
        <v>6</v>
      </c>
      <c r="P24" s="85"/>
      <c r="Q24" s="96">
        <v>4</v>
      </c>
      <c r="R24" s="85">
        <v>2</v>
      </c>
      <c r="S24" s="96">
        <v>9</v>
      </c>
      <c r="T24" s="85">
        <v>10</v>
      </c>
      <c r="U24" s="232">
        <f t="shared" si="2"/>
        <v>6.833333333333333</v>
      </c>
      <c r="V24" s="84">
        <f t="shared" si="3"/>
        <v>13</v>
      </c>
      <c r="W24" s="94">
        <f t="shared" si="4"/>
        <v>2</v>
      </c>
      <c r="X24" s="94">
        <f t="shared" si="5"/>
        <v>10</v>
      </c>
      <c r="Z24" s="152"/>
      <c r="AA24" s="234"/>
      <c r="AB24" s="96">
        <f t="shared" si="6"/>
        <v>6</v>
      </c>
      <c r="AC24" s="85">
        <f t="shared" si="7"/>
        <v>6</v>
      </c>
      <c r="AD24" s="234">
        <v>2</v>
      </c>
      <c r="AE24" s="96">
        <f t="shared" si="8"/>
        <v>9</v>
      </c>
      <c r="AF24" s="85">
        <f t="shared" si="9"/>
        <v>8</v>
      </c>
      <c r="AG24" s="234">
        <v>1</v>
      </c>
      <c r="AH24" s="96">
        <f t="shared" si="10"/>
        <v>7</v>
      </c>
      <c r="AI24" s="85">
        <f t="shared" si="11"/>
        <v>7</v>
      </c>
      <c r="AJ24" s="234"/>
      <c r="AK24" s="96">
        <f t="shared" si="12"/>
        <v>5</v>
      </c>
      <c r="AL24" s="85">
        <f t="shared" si="13"/>
        <v>8</v>
      </c>
      <c r="AM24" s="234"/>
      <c r="AN24" s="96">
        <f t="shared" si="14"/>
      </c>
      <c r="AO24" s="85">
        <f t="shared" si="15"/>
      </c>
      <c r="AP24" s="234">
        <v>1</v>
      </c>
      <c r="AQ24" s="96">
        <f t="shared" si="16"/>
        <v>7</v>
      </c>
      <c r="AR24" s="221">
        <f t="shared" si="17"/>
      </c>
      <c r="AS24" s="234">
        <v>2</v>
      </c>
      <c r="AT24" s="96">
        <f t="shared" si="18"/>
        <v>6</v>
      </c>
      <c r="AU24" s="96">
        <f t="shared" si="19"/>
        <v>4</v>
      </c>
      <c r="AV24" s="234"/>
      <c r="AW24" s="96">
        <f t="shared" si="20"/>
        <v>9</v>
      </c>
      <c r="AX24" s="221">
        <f t="shared" si="21"/>
        <v>10</v>
      </c>
      <c r="AY24" s="250">
        <f t="shared" si="22"/>
        <v>92</v>
      </c>
      <c r="AZ24" s="250">
        <f t="shared" si="23"/>
        <v>82</v>
      </c>
      <c r="BA24" s="250"/>
      <c r="BB24" s="226">
        <f t="shared" si="24"/>
        <v>6.833333333333333</v>
      </c>
      <c r="BC24" s="229"/>
      <c r="BD24" s="223">
        <v>15</v>
      </c>
      <c r="BE24" s="179"/>
      <c r="BF24" s="174">
        <f t="shared" si="25"/>
        <v>0</v>
      </c>
      <c r="BG24" s="150">
        <f t="shared" si="31"/>
        <v>0</v>
      </c>
      <c r="BH24" s="150">
        <f t="shared" si="31"/>
        <v>0</v>
      </c>
      <c r="BI24" s="150">
        <f t="shared" si="31"/>
        <v>0</v>
      </c>
      <c r="BJ24" s="150">
        <f t="shared" si="31"/>
        <v>0</v>
      </c>
      <c r="BK24" s="150">
        <f t="shared" si="31"/>
        <v>0</v>
      </c>
      <c r="BL24" s="175">
        <f t="shared" si="31"/>
        <v>0</v>
      </c>
      <c r="BN24" s="57">
        <f t="shared" si="32"/>
        <v>0</v>
      </c>
      <c r="BO24" s="57">
        <f t="shared" si="32"/>
        <v>0</v>
      </c>
      <c r="BP24" s="57">
        <f t="shared" si="32"/>
        <v>0</v>
      </c>
      <c r="BQ24" s="57">
        <f t="shared" si="32"/>
        <v>0</v>
      </c>
      <c r="BR24" s="57">
        <f t="shared" si="32"/>
        <v>0</v>
      </c>
      <c r="BS24" s="57">
        <f t="shared" si="32"/>
        <v>0</v>
      </c>
      <c r="BT24" s="57">
        <f t="shared" si="32"/>
        <v>0</v>
      </c>
      <c r="BU24" s="57">
        <f t="shared" si="32"/>
        <v>0</v>
      </c>
    </row>
    <row r="25" spans="1:73" ht="11.25">
      <c r="A25" s="64">
        <v>24</v>
      </c>
      <c r="B25" s="63">
        <f aca="true" t="shared" si="33" ref="B25:B60">RANK(U25,ave_result,1)</f>
        <v>23</v>
      </c>
      <c r="C25" s="5" t="s">
        <v>5</v>
      </c>
      <c r="D25" s="83" t="s">
        <v>98</v>
      </c>
      <c r="E25" s="96"/>
      <c r="F25" s="85"/>
      <c r="G25" s="96"/>
      <c r="H25" s="85"/>
      <c r="I25" s="96">
        <v>5</v>
      </c>
      <c r="J25" s="85">
        <v>3</v>
      </c>
      <c r="K25" s="96"/>
      <c r="L25" s="85"/>
      <c r="M25" s="217">
        <v>11</v>
      </c>
      <c r="N25" s="85">
        <v>3</v>
      </c>
      <c r="O25" s="96">
        <v>8</v>
      </c>
      <c r="P25" s="85">
        <v>7</v>
      </c>
      <c r="Q25" s="96">
        <v>6</v>
      </c>
      <c r="R25" s="85">
        <v>4</v>
      </c>
      <c r="S25" s="96">
        <v>5</v>
      </c>
      <c r="T25" s="85">
        <v>6</v>
      </c>
      <c r="U25" s="232">
        <f t="shared" si="2"/>
        <v>6.888888888888889</v>
      </c>
      <c r="V25" s="84">
        <f t="shared" si="3"/>
        <v>10</v>
      </c>
      <c r="W25" s="94">
        <f t="shared" si="4"/>
        <v>3</v>
      </c>
      <c r="X25" s="94">
        <f t="shared" si="5"/>
        <v>11</v>
      </c>
      <c r="Z25" s="152"/>
      <c r="AA25" s="234"/>
      <c r="AB25" s="96">
        <f t="shared" si="6"/>
      </c>
      <c r="AC25" s="85">
        <f t="shared" si="7"/>
      </c>
      <c r="AD25" s="234"/>
      <c r="AE25" s="96">
        <f t="shared" si="8"/>
      </c>
      <c r="AF25" s="85">
        <f t="shared" si="9"/>
      </c>
      <c r="AG25" s="234">
        <v>1</v>
      </c>
      <c r="AH25" s="96">
        <f t="shared" si="10"/>
        <v>6</v>
      </c>
      <c r="AI25" s="85">
        <f t="shared" si="11"/>
        <v>4</v>
      </c>
      <c r="AJ25" s="234"/>
      <c r="AK25" s="96">
        <f t="shared" si="12"/>
      </c>
      <c r="AL25" s="85">
        <f t="shared" si="13"/>
      </c>
      <c r="AM25" s="234">
        <v>1</v>
      </c>
      <c r="AN25" s="96">
        <f t="shared" si="14"/>
        <v>11</v>
      </c>
      <c r="AO25" s="85">
        <f t="shared" si="15"/>
        <v>4</v>
      </c>
      <c r="AP25" s="234">
        <v>2</v>
      </c>
      <c r="AQ25" s="96">
        <f t="shared" si="16"/>
        <v>10</v>
      </c>
      <c r="AR25" s="221">
        <f t="shared" si="17"/>
        <v>9</v>
      </c>
      <c r="AS25" s="234">
        <v>2</v>
      </c>
      <c r="AT25" s="96">
        <f t="shared" si="18"/>
        <v>8</v>
      </c>
      <c r="AU25" s="96">
        <f t="shared" si="19"/>
        <v>6</v>
      </c>
      <c r="AV25" s="234">
        <v>2</v>
      </c>
      <c r="AW25" s="96">
        <f t="shared" si="20"/>
        <v>7</v>
      </c>
      <c r="AX25" s="221">
        <f t="shared" si="21"/>
        <v>8</v>
      </c>
      <c r="AY25" s="250">
        <f t="shared" si="22"/>
        <v>73</v>
      </c>
      <c r="AZ25" s="250">
        <f t="shared" si="23"/>
        <v>62</v>
      </c>
      <c r="BA25" s="250"/>
      <c r="BB25" s="226">
        <f t="shared" si="24"/>
        <v>6.888888888888889</v>
      </c>
      <c r="BC25" s="229"/>
      <c r="BD25" s="223">
        <v>15</v>
      </c>
      <c r="BE25" s="179"/>
      <c r="BF25" s="174">
        <f t="shared" si="25"/>
        <v>0</v>
      </c>
      <c r="BG25" s="150">
        <f t="shared" si="31"/>
        <v>0</v>
      </c>
      <c r="BH25" s="150">
        <f t="shared" si="31"/>
        <v>0</v>
      </c>
      <c r="BI25" s="150">
        <f t="shared" si="31"/>
        <v>0</v>
      </c>
      <c r="BJ25" s="150">
        <f t="shared" si="31"/>
        <v>0</v>
      </c>
      <c r="BK25" s="150">
        <f t="shared" si="31"/>
        <v>0</v>
      </c>
      <c r="BL25" s="175">
        <f t="shared" si="31"/>
        <v>0</v>
      </c>
      <c r="BN25" s="57">
        <f t="shared" si="32"/>
        <v>0</v>
      </c>
      <c r="BO25" s="57">
        <f t="shared" si="32"/>
        <v>0</v>
      </c>
      <c r="BP25" s="57">
        <f t="shared" si="32"/>
        <v>0</v>
      </c>
      <c r="BQ25" s="57">
        <f t="shared" si="32"/>
        <v>1</v>
      </c>
      <c r="BR25" s="57">
        <f t="shared" si="32"/>
        <v>0</v>
      </c>
      <c r="BS25" s="57">
        <f t="shared" si="32"/>
        <v>0</v>
      </c>
      <c r="BT25" s="57">
        <f t="shared" si="32"/>
        <v>0</v>
      </c>
      <c r="BU25" s="57">
        <f t="shared" si="32"/>
        <v>0</v>
      </c>
    </row>
    <row r="26" spans="1:73" ht="11.25">
      <c r="A26" s="64">
        <v>26</v>
      </c>
      <c r="B26" s="63">
        <f t="shared" si="33"/>
        <v>24</v>
      </c>
      <c r="C26" s="4" t="s">
        <v>66</v>
      </c>
      <c r="D26" s="83" t="s">
        <v>117</v>
      </c>
      <c r="E26" s="96">
        <v>6</v>
      </c>
      <c r="F26" s="85"/>
      <c r="G26" s="217">
        <v>11</v>
      </c>
      <c r="H26" s="85"/>
      <c r="I26" s="96">
        <v>6</v>
      </c>
      <c r="J26" s="85">
        <v>8</v>
      </c>
      <c r="K26" s="96"/>
      <c r="L26" s="85"/>
      <c r="M26" s="96">
        <v>8</v>
      </c>
      <c r="N26" s="85">
        <v>3</v>
      </c>
      <c r="O26" s="96"/>
      <c r="P26" s="85"/>
      <c r="Q26" s="96">
        <v>5</v>
      </c>
      <c r="R26" s="85">
        <v>7</v>
      </c>
      <c r="S26" s="96"/>
      <c r="T26" s="85"/>
      <c r="U26" s="232">
        <f t="shared" si="2"/>
        <v>7.142857142857143</v>
      </c>
      <c r="V26" s="84">
        <f t="shared" si="3"/>
        <v>8</v>
      </c>
      <c r="W26" s="94">
        <f t="shared" si="4"/>
        <v>3</v>
      </c>
      <c r="X26" s="94">
        <f t="shared" si="5"/>
        <v>11</v>
      </c>
      <c r="Z26" s="152"/>
      <c r="AA26" s="234">
        <v>1</v>
      </c>
      <c r="AB26" s="96">
        <f t="shared" si="6"/>
        <v>7</v>
      </c>
      <c r="AC26" s="85">
        <f t="shared" si="7"/>
      </c>
      <c r="AD26" s="234">
        <v>2</v>
      </c>
      <c r="AE26" s="96">
        <f t="shared" si="8"/>
        <v>11</v>
      </c>
      <c r="AF26" s="85">
        <f t="shared" si="9"/>
      </c>
      <c r="AG26" s="234"/>
      <c r="AH26" s="96">
        <f t="shared" si="10"/>
        <v>6</v>
      </c>
      <c r="AI26" s="85">
        <f t="shared" si="11"/>
        <v>8</v>
      </c>
      <c r="AJ26" s="234"/>
      <c r="AK26" s="96">
        <f t="shared" si="12"/>
      </c>
      <c r="AL26" s="85">
        <f t="shared" si="13"/>
      </c>
      <c r="AM26" s="234">
        <v>2</v>
      </c>
      <c r="AN26" s="96">
        <f t="shared" si="14"/>
        <v>10</v>
      </c>
      <c r="AO26" s="85">
        <f t="shared" si="15"/>
        <v>5</v>
      </c>
      <c r="AP26" s="234"/>
      <c r="AQ26" s="96">
        <f t="shared" si="16"/>
      </c>
      <c r="AR26" s="221">
        <f t="shared" si="17"/>
      </c>
      <c r="AS26" s="234">
        <v>1</v>
      </c>
      <c r="AT26" s="96">
        <f t="shared" si="18"/>
        <v>6</v>
      </c>
      <c r="AU26" s="96">
        <f t="shared" si="19"/>
        <v>8</v>
      </c>
      <c r="AV26" s="234"/>
      <c r="AW26" s="96">
        <f t="shared" si="20"/>
      </c>
      <c r="AX26" s="221">
        <f t="shared" si="21"/>
      </c>
      <c r="AY26" s="250">
        <f t="shared" si="22"/>
        <v>61</v>
      </c>
      <c r="AZ26" s="250">
        <f t="shared" si="23"/>
        <v>50</v>
      </c>
      <c r="BA26" s="250"/>
      <c r="BB26" s="226">
        <f t="shared" si="24"/>
        <v>7.142857142857143</v>
      </c>
      <c r="BC26" s="229"/>
      <c r="BD26" s="223">
        <v>15</v>
      </c>
      <c r="BE26" s="179"/>
      <c r="BF26" s="174">
        <f t="shared" si="25"/>
        <v>0</v>
      </c>
      <c r="BG26" s="150">
        <f t="shared" si="31"/>
        <v>0</v>
      </c>
      <c r="BH26" s="150">
        <f t="shared" si="31"/>
        <v>0</v>
      </c>
      <c r="BI26" s="150">
        <f t="shared" si="31"/>
        <v>0</v>
      </c>
      <c r="BJ26" s="150">
        <f t="shared" si="31"/>
        <v>0</v>
      </c>
      <c r="BK26" s="150">
        <f t="shared" si="31"/>
        <v>0</v>
      </c>
      <c r="BL26" s="175">
        <f t="shared" si="31"/>
        <v>0</v>
      </c>
      <c r="BN26" s="57" t="b">
        <f t="shared" si="32"/>
        <v>0</v>
      </c>
      <c r="BO26" s="57">
        <f t="shared" si="32"/>
        <v>0</v>
      </c>
      <c r="BP26" s="57">
        <f t="shared" si="32"/>
        <v>0</v>
      </c>
      <c r="BQ26" s="57">
        <f t="shared" si="32"/>
        <v>0</v>
      </c>
      <c r="BR26" s="57">
        <f t="shared" si="32"/>
        <v>0</v>
      </c>
      <c r="BS26" s="57">
        <f t="shared" si="32"/>
        <v>0</v>
      </c>
      <c r="BT26" s="57">
        <f t="shared" si="32"/>
        <v>0</v>
      </c>
      <c r="BU26" s="57">
        <f t="shared" si="32"/>
        <v>0</v>
      </c>
    </row>
    <row r="27" spans="1:73" ht="11.25">
      <c r="A27" s="64">
        <v>31</v>
      </c>
      <c r="B27" s="63">
        <f t="shared" si="33"/>
        <v>24</v>
      </c>
      <c r="C27" s="115" t="s">
        <v>87</v>
      </c>
      <c r="D27" s="83" t="s">
        <v>93</v>
      </c>
      <c r="E27" s="96">
        <v>12</v>
      </c>
      <c r="F27" s="85"/>
      <c r="G27" s="96"/>
      <c r="H27" s="85"/>
      <c r="I27" s="96">
        <v>7</v>
      </c>
      <c r="J27" s="85">
        <v>7</v>
      </c>
      <c r="K27" s="96"/>
      <c r="L27" s="85"/>
      <c r="M27" s="96"/>
      <c r="N27" s="85"/>
      <c r="O27" s="96">
        <v>4</v>
      </c>
      <c r="P27" s="85"/>
      <c r="Q27" s="96">
        <v>6</v>
      </c>
      <c r="R27" s="85">
        <v>8</v>
      </c>
      <c r="S27" s="96">
        <v>6</v>
      </c>
      <c r="T27" s="85">
        <v>7</v>
      </c>
      <c r="U27" s="232">
        <f t="shared" si="2"/>
        <v>7.142857142857143</v>
      </c>
      <c r="V27" s="84">
        <f t="shared" si="3"/>
        <v>8</v>
      </c>
      <c r="W27" s="94">
        <f t="shared" si="4"/>
        <v>4</v>
      </c>
      <c r="X27" s="94">
        <f t="shared" si="5"/>
        <v>12</v>
      </c>
      <c r="Z27" s="152"/>
      <c r="AA27" s="234">
        <v>1</v>
      </c>
      <c r="AB27" s="96">
        <f t="shared" si="6"/>
        <v>13</v>
      </c>
      <c r="AC27" s="85">
        <f t="shared" si="7"/>
      </c>
      <c r="AD27" s="234"/>
      <c r="AE27" s="96">
        <f t="shared" si="8"/>
      </c>
      <c r="AF27" s="85">
        <f t="shared" si="9"/>
      </c>
      <c r="AG27" s="234">
        <v>1</v>
      </c>
      <c r="AH27" s="96">
        <f t="shared" si="10"/>
        <v>8</v>
      </c>
      <c r="AI27" s="85">
        <f t="shared" si="11"/>
        <v>8</v>
      </c>
      <c r="AJ27" s="234"/>
      <c r="AK27" s="96">
        <f t="shared" si="12"/>
      </c>
      <c r="AL27" s="85">
        <f t="shared" si="13"/>
      </c>
      <c r="AM27" s="234"/>
      <c r="AN27" s="96">
        <f t="shared" si="14"/>
      </c>
      <c r="AO27" s="85">
        <f t="shared" si="15"/>
      </c>
      <c r="AP27" s="234">
        <v>1</v>
      </c>
      <c r="AQ27" s="96">
        <f t="shared" si="16"/>
        <v>5</v>
      </c>
      <c r="AR27" s="221">
        <f t="shared" si="17"/>
      </c>
      <c r="AS27" s="234"/>
      <c r="AT27" s="96">
        <f t="shared" si="18"/>
        <v>6</v>
      </c>
      <c r="AU27" s="96">
        <f t="shared" si="19"/>
        <v>8</v>
      </c>
      <c r="AV27" s="234">
        <v>1</v>
      </c>
      <c r="AW27" s="96">
        <f t="shared" si="20"/>
        <v>7</v>
      </c>
      <c r="AX27" s="221">
        <f t="shared" si="21"/>
        <v>8</v>
      </c>
      <c r="AY27" s="250">
        <f t="shared" si="22"/>
        <v>63</v>
      </c>
      <c r="AZ27" s="250">
        <f t="shared" si="23"/>
        <v>50</v>
      </c>
      <c r="BA27" s="250"/>
      <c r="BB27" s="226">
        <f t="shared" si="24"/>
        <v>7.142857142857143</v>
      </c>
      <c r="BC27" s="229"/>
      <c r="BD27" s="223">
        <v>15</v>
      </c>
      <c r="BE27" s="179"/>
      <c r="BF27" s="174">
        <f t="shared" si="25"/>
        <v>0</v>
      </c>
      <c r="BG27" s="150">
        <f t="shared" si="31"/>
        <v>0</v>
      </c>
      <c r="BH27" s="150">
        <f t="shared" si="31"/>
        <v>0</v>
      </c>
      <c r="BI27" s="150">
        <f t="shared" si="31"/>
        <v>0</v>
      </c>
      <c r="BJ27" s="150">
        <f t="shared" si="31"/>
        <v>0</v>
      </c>
      <c r="BK27" s="150">
        <f t="shared" si="31"/>
        <v>0</v>
      </c>
      <c r="BL27" s="175">
        <f t="shared" si="31"/>
        <v>0</v>
      </c>
      <c r="BN27" s="57">
        <f t="shared" si="32"/>
        <v>0</v>
      </c>
      <c r="BO27" s="57">
        <f t="shared" si="32"/>
        <v>0</v>
      </c>
      <c r="BP27" s="57">
        <f t="shared" si="32"/>
        <v>0</v>
      </c>
      <c r="BQ27" s="57">
        <f t="shared" si="32"/>
        <v>0</v>
      </c>
      <c r="BR27" s="57">
        <f t="shared" si="32"/>
        <v>0</v>
      </c>
      <c r="BS27" s="57">
        <f t="shared" si="32"/>
        <v>0</v>
      </c>
      <c r="BT27" s="57">
        <f t="shared" si="32"/>
        <v>1</v>
      </c>
      <c r="BU27" s="57">
        <f t="shared" si="32"/>
        <v>0</v>
      </c>
    </row>
    <row r="28" spans="1:73" ht="11.25">
      <c r="A28" s="64">
        <v>27</v>
      </c>
      <c r="B28" s="63">
        <f t="shared" si="33"/>
        <v>26</v>
      </c>
      <c r="C28" s="127" t="s">
        <v>89</v>
      </c>
      <c r="D28" s="83" t="s">
        <v>119</v>
      </c>
      <c r="E28" s="96"/>
      <c r="F28" s="85"/>
      <c r="G28" s="96"/>
      <c r="H28" s="85"/>
      <c r="I28" s="96">
        <v>11</v>
      </c>
      <c r="J28" s="85">
        <v>6</v>
      </c>
      <c r="K28" s="96"/>
      <c r="L28" s="85"/>
      <c r="M28" s="96">
        <v>6</v>
      </c>
      <c r="N28" s="85">
        <v>7</v>
      </c>
      <c r="O28" s="96"/>
      <c r="P28" s="85"/>
      <c r="Q28" s="96"/>
      <c r="R28" s="85"/>
      <c r="S28" s="96"/>
      <c r="T28" s="85"/>
      <c r="U28" s="232">
        <f t="shared" si="2"/>
        <v>7.5</v>
      </c>
      <c r="V28" s="84">
        <f t="shared" si="3"/>
        <v>4</v>
      </c>
      <c r="W28" s="94">
        <f t="shared" si="4"/>
        <v>6</v>
      </c>
      <c r="X28" s="94">
        <f t="shared" si="5"/>
        <v>11</v>
      </c>
      <c r="Z28" s="152"/>
      <c r="AA28" s="234"/>
      <c r="AB28" s="96">
        <f t="shared" si="6"/>
      </c>
      <c r="AC28" s="85">
        <f t="shared" si="7"/>
      </c>
      <c r="AD28" s="234"/>
      <c r="AE28" s="96">
        <f t="shared" si="8"/>
      </c>
      <c r="AF28" s="85">
        <f t="shared" si="9"/>
      </c>
      <c r="AG28" s="234"/>
      <c r="AH28" s="96">
        <f t="shared" si="10"/>
        <v>11</v>
      </c>
      <c r="AI28" s="85">
        <f t="shared" si="11"/>
        <v>6</v>
      </c>
      <c r="AJ28" s="234"/>
      <c r="AK28" s="96">
        <f t="shared" si="12"/>
      </c>
      <c r="AL28" s="85">
        <f t="shared" si="13"/>
      </c>
      <c r="AM28" s="234"/>
      <c r="AN28" s="96">
        <f t="shared" si="14"/>
        <v>6</v>
      </c>
      <c r="AO28" s="85">
        <f t="shared" si="15"/>
        <v>7</v>
      </c>
      <c r="AP28" s="234"/>
      <c r="AQ28" s="96">
        <f t="shared" si="16"/>
      </c>
      <c r="AR28" s="221">
        <f t="shared" si="17"/>
      </c>
      <c r="AS28" s="234"/>
      <c r="AT28" s="96">
        <f t="shared" si="18"/>
      </c>
      <c r="AU28" s="96">
        <f t="shared" si="19"/>
      </c>
      <c r="AV28" s="234"/>
      <c r="AW28" s="96">
        <f t="shared" si="20"/>
      </c>
      <c r="AX28" s="221">
        <f t="shared" si="21"/>
      </c>
      <c r="AY28" s="250">
        <f t="shared" si="22"/>
        <v>30</v>
      </c>
      <c r="AZ28" s="250">
        <f t="shared" si="23"/>
      </c>
      <c r="BA28" s="250"/>
      <c r="BB28" s="226">
        <f t="shared" si="24"/>
        <v>7.5</v>
      </c>
      <c r="BC28" s="229"/>
      <c r="BD28" s="223">
        <v>15</v>
      </c>
      <c r="BE28" s="179"/>
      <c r="BF28" s="174">
        <f t="shared" si="25"/>
        <v>0</v>
      </c>
      <c r="BG28" s="150">
        <f t="shared" si="31"/>
        <v>0</v>
      </c>
      <c r="BH28" s="150">
        <f t="shared" si="31"/>
        <v>0</v>
      </c>
      <c r="BI28" s="150">
        <f t="shared" si="31"/>
        <v>0</v>
      </c>
      <c r="BJ28" s="150">
        <f t="shared" si="31"/>
        <v>0</v>
      </c>
      <c r="BK28" s="150">
        <f t="shared" si="31"/>
        <v>0</v>
      </c>
      <c r="BL28" s="175">
        <f t="shared" si="31"/>
        <v>0</v>
      </c>
      <c r="BN28" s="57">
        <f t="shared" si="32"/>
        <v>0</v>
      </c>
      <c r="BO28" s="57">
        <f t="shared" si="32"/>
        <v>0</v>
      </c>
      <c r="BP28" s="57">
        <f t="shared" si="32"/>
        <v>0</v>
      </c>
      <c r="BQ28" s="57">
        <f t="shared" si="32"/>
        <v>0</v>
      </c>
      <c r="BR28" s="57">
        <f t="shared" si="32"/>
        <v>0</v>
      </c>
      <c r="BS28" s="57">
        <f t="shared" si="32"/>
        <v>0</v>
      </c>
      <c r="BT28" s="57">
        <f t="shared" si="32"/>
        <v>0</v>
      </c>
      <c r="BU28" s="57" t="b">
        <f t="shared" si="32"/>
        <v>0</v>
      </c>
    </row>
    <row r="29" spans="1:73" ht="11.25">
      <c r="A29" s="64">
        <v>27</v>
      </c>
      <c r="B29" s="63">
        <f t="shared" si="33"/>
        <v>27</v>
      </c>
      <c r="C29" s="3" t="s">
        <v>252</v>
      </c>
      <c r="D29" s="86" t="s">
        <v>161</v>
      </c>
      <c r="E29" s="96">
        <v>12</v>
      </c>
      <c r="F29" s="85"/>
      <c r="G29" s="96"/>
      <c r="H29" s="85"/>
      <c r="I29" s="96">
        <v>11</v>
      </c>
      <c r="J29" s="85">
        <v>5</v>
      </c>
      <c r="K29" s="96"/>
      <c r="L29" s="85"/>
      <c r="M29" s="96">
        <v>9</v>
      </c>
      <c r="N29" s="85">
        <v>1</v>
      </c>
      <c r="O29" s="96">
        <v>8</v>
      </c>
      <c r="P29" s="85">
        <v>5</v>
      </c>
      <c r="Q29" s="96">
        <v>7</v>
      </c>
      <c r="R29" s="210">
        <v>15</v>
      </c>
      <c r="S29" s="96">
        <v>11</v>
      </c>
      <c r="T29" s="85">
        <v>6</v>
      </c>
      <c r="U29" s="232">
        <f t="shared" si="2"/>
        <v>7.8</v>
      </c>
      <c r="V29" s="84">
        <f t="shared" si="3"/>
        <v>11</v>
      </c>
      <c r="W29" s="94">
        <f t="shared" si="4"/>
        <v>1</v>
      </c>
      <c r="X29" s="94">
        <f t="shared" si="5"/>
        <v>15</v>
      </c>
      <c r="Z29" s="152"/>
      <c r="AA29" s="234">
        <v>1</v>
      </c>
      <c r="AB29" s="96">
        <f t="shared" si="6"/>
        <v>13</v>
      </c>
      <c r="AC29" s="85">
        <f t="shared" si="7"/>
      </c>
      <c r="AD29" s="234"/>
      <c r="AE29" s="96">
        <f t="shared" si="8"/>
      </c>
      <c r="AF29" s="85">
        <f t="shared" si="9"/>
      </c>
      <c r="AG29" s="234"/>
      <c r="AH29" s="96">
        <f t="shared" si="10"/>
        <v>11</v>
      </c>
      <c r="AI29" s="85">
        <f t="shared" si="11"/>
        <v>5</v>
      </c>
      <c r="AJ29" s="234"/>
      <c r="AK29" s="96">
        <f t="shared" si="12"/>
      </c>
      <c r="AL29" s="85">
        <f t="shared" si="13"/>
      </c>
      <c r="AM29" s="234"/>
      <c r="AN29" s="96">
        <f t="shared" si="14"/>
        <v>9</v>
      </c>
      <c r="AO29" s="85">
        <f t="shared" si="15"/>
        <v>1</v>
      </c>
      <c r="AP29" s="234"/>
      <c r="AQ29" s="96">
        <f t="shared" si="16"/>
        <v>8</v>
      </c>
      <c r="AR29" s="221">
        <f t="shared" si="17"/>
        <v>5</v>
      </c>
      <c r="AS29" s="234">
        <v>1</v>
      </c>
      <c r="AT29" s="96">
        <f t="shared" si="18"/>
        <v>8</v>
      </c>
      <c r="AU29" s="96">
        <f t="shared" si="19"/>
        <v>15</v>
      </c>
      <c r="AV29" s="234">
        <v>1</v>
      </c>
      <c r="AW29" s="96">
        <f t="shared" si="20"/>
        <v>11</v>
      </c>
      <c r="AX29" s="221">
        <f t="shared" si="21"/>
        <v>7</v>
      </c>
      <c r="AY29" s="250">
        <f t="shared" si="22"/>
        <v>93</v>
      </c>
      <c r="AZ29" s="250">
        <f t="shared" si="23"/>
        <v>78</v>
      </c>
      <c r="BA29" s="250"/>
      <c r="BB29" s="226">
        <f t="shared" si="24"/>
        <v>7.8</v>
      </c>
      <c r="BC29" s="229"/>
      <c r="BD29" s="223">
        <v>15</v>
      </c>
      <c r="BE29" s="179"/>
      <c r="BF29" s="174">
        <f t="shared" si="25"/>
        <v>1</v>
      </c>
      <c r="BG29" s="150">
        <f t="shared" si="31"/>
        <v>0</v>
      </c>
      <c r="BH29" s="150">
        <f t="shared" si="31"/>
        <v>0</v>
      </c>
      <c r="BI29" s="150">
        <f t="shared" si="31"/>
        <v>0</v>
      </c>
      <c r="BJ29" s="150">
        <f t="shared" si="31"/>
        <v>0</v>
      </c>
      <c r="BK29" s="150">
        <f t="shared" si="31"/>
        <v>0</v>
      </c>
      <c r="BL29" s="175">
        <f t="shared" si="31"/>
        <v>0</v>
      </c>
      <c r="BN29" s="57">
        <f t="shared" si="32"/>
        <v>0</v>
      </c>
      <c r="BO29" s="57">
        <f t="shared" si="32"/>
        <v>0</v>
      </c>
      <c r="BP29" s="57">
        <f t="shared" si="32"/>
        <v>0</v>
      </c>
      <c r="BQ29" s="57">
        <f t="shared" si="32"/>
        <v>0</v>
      </c>
      <c r="BR29" s="57">
        <f t="shared" si="32"/>
        <v>0</v>
      </c>
      <c r="BS29" s="57">
        <f t="shared" si="32"/>
        <v>0</v>
      </c>
      <c r="BT29" s="57">
        <f t="shared" si="32"/>
        <v>0</v>
      </c>
      <c r="BU29" s="57">
        <f t="shared" si="32"/>
        <v>0</v>
      </c>
    </row>
    <row r="30" spans="1:73" ht="11.25">
      <c r="A30" s="64">
        <v>29</v>
      </c>
      <c r="B30" s="63">
        <f t="shared" si="33"/>
        <v>28</v>
      </c>
      <c r="C30" s="115" t="s">
        <v>87</v>
      </c>
      <c r="D30" s="86" t="s">
        <v>90</v>
      </c>
      <c r="E30" s="96">
        <v>6</v>
      </c>
      <c r="F30" s="85">
        <v>5</v>
      </c>
      <c r="G30" s="96">
        <v>4</v>
      </c>
      <c r="H30" s="85">
        <v>10</v>
      </c>
      <c r="I30" s="96">
        <v>7</v>
      </c>
      <c r="J30" s="210">
        <v>11</v>
      </c>
      <c r="K30" s="96"/>
      <c r="L30" s="85"/>
      <c r="M30" s="96">
        <v>8</v>
      </c>
      <c r="N30" s="85">
        <v>5</v>
      </c>
      <c r="O30" s="96">
        <v>10</v>
      </c>
      <c r="P30" s="85">
        <v>8</v>
      </c>
      <c r="Q30" s="96"/>
      <c r="R30" s="85"/>
      <c r="S30" s="96">
        <v>8</v>
      </c>
      <c r="T30" s="85">
        <v>9</v>
      </c>
      <c r="U30" s="232">
        <f t="shared" si="2"/>
        <v>7.909090909090909</v>
      </c>
      <c r="V30" s="84">
        <f t="shared" si="3"/>
        <v>12</v>
      </c>
      <c r="W30" s="94">
        <f t="shared" si="4"/>
        <v>4</v>
      </c>
      <c r="X30" s="94">
        <f t="shared" si="5"/>
        <v>11</v>
      </c>
      <c r="Z30" s="152"/>
      <c r="AA30" s="234">
        <v>2</v>
      </c>
      <c r="AB30" s="96">
        <f t="shared" si="6"/>
        <v>8</v>
      </c>
      <c r="AC30" s="85">
        <f t="shared" si="7"/>
        <v>7</v>
      </c>
      <c r="AD30" s="234">
        <v>2</v>
      </c>
      <c r="AE30" s="96">
        <f t="shared" si="8"/>
        <v>6</v>
      </c>
      <c r="AF30" s="85">
        <f t="shared" si="9"/>
        <v>12</v>
      </c>
      <c r="AG30" s="234"/>
      <c r="AH30" s="96">
        <f t="shared" si="10"/>
        <v>7</v>
      </c>
      <c r="AI30" s="85">
        <f t="shared" si="11"/>
        <v>11</v>
      </c>
      <c r="AJ30" s="234"/>
      <c r="AK30" s="96">
        <f t="shared" si="12"/>
      </c>
      <c r="AL30" s="85">
        <f t="shared" si="13"/>
      </c>
      <c r="AM30" s="234"/>
      <c r="AN30" s="96">
        <f t="shared" si="14"/>
        <v>8</v>
      </c>
      <c r="AO30" s="85">
        <f t="shared" si="15"/>
        <v>5</v>
      </c>
      <c r="AP30" s="234"/>
      <c r="AQ30" s="96">
        <f t="shared" si="16"/>
        <v>10</v>
      </c>
      <c r="AR30" s="221">
        <f t="shared" si="17"/>
        <v>8</v>
      </c>
      <c r="AS30" s="234"/>
      <c r="AT30" s="96">
        <f t="shared" si="18"/>
      </c>
      <c r="AU30" s="96">
        <f t="shared" si="19"/>
      </c>
      <c r="AV30" s="234"/>
      <c r="AW30" s="96">
        <f t="shared" si="20"/>
        <v>8</v>
      </c>
      <c r="AX30" s="221">
        <f t="shared" si="21"/>
        <v>9</v>
      </c>
      <c r="AY30" s="250">
        <f t="shared" si="22"/>
        <v>99</v>
      </c>
      <c r="AZ30" s="250">
        <f t="shared" si="23"/>
        <v>87</v>
      </c>
      <c r="BA30" s="250"/>
      <c r="BB30" s="226">
        <f t="shared" si="24"/>
        <v>7.909090909090909</v>
      </c>
      <c r="BC30" s="229"/>
      <c r="BD30" s="223">
        <v>15</v>
      </c>
      <c r="BE30" s="179"/>
      <c r="BF30" s="174">
        <f t="shared" si="25"/>
        <v>0</v>
      </c>
      <c r="BG30" s="150">
        <f t="shared" si="31"/>
        <v>0</v>
      </c>
      <c r="BH30" s="150">
        <f t="shared" si="31"/>
        <v>0</v>
      </c>
      <c r="BI30" s="150">
        <f t="shared" si="31"/>
        <v>0</v>
      </c>
      <c r="BJ30" s="150">
        <f t="shared" si="31"/>
        <v>0</v>
      </c>
      <c r="BK30" s="150">
        <f t="shared" si="31"/>
        <v>0</v>
      </c>
      <c r="BL30" s="175">
        <f t="shared" si="31"/>
        <v>0</v>
      </c>
      <c r="BN30" s="57">
        <f t="shared" si="32"/>
        <v>0</v>
      </c>
      <c r="BO30" s="57">
        <f t="shared" si="32"/>
        <v>0</v>
      </c>
      <c r="BP30" s="57">
        <f t="shared" si="32"/>
        <v>0</v>
      </c>
      <c r="BQ30" s="57">
        <f t="shared" si="32"/>
        <v>0</v>
      </c>
      <c r="BR30" s="57">
        <f t="shared" si="32"/>
        <v>0</v>
      </c>
      <c r="BS30" s="57">
        <f t="shared" si="32"/>
        <v>0</v>
      </c>
      <c r="BT30" s="57">
        <f t="shared" si="32"/>
        <v>1</v>
      </c>
      <c r="BU30" s="57">
        <f t="shared" si="32"/>
        <v>0</v>
      </c>
    </row>
    <row r="31" spans="1:73" ht="11.25">
      <c r="A31" s="64">
        <v>30</v>
      </c>
      <c r="B31" s="63">
        <f t="shared" si="33"/>
        <v>29</v>
      </c>
      <c r="C31" s="4" t="s">
        <v>66</v>
      </c>
      <c r="D31" s="86" t="s">
        <v>38</v>
      </c>
      <c r="E31" s="217">
        <v>12</v>
      </c>
      <c r="F31" s="85"/>
      <c r="G31" s="96"/>
      <c r="H31" s="85"/>
      <c r="I31" s="96"/>
      <c r="J31" s="85"/>
      <c r="K31" s="96">
        <v>4</v>
      </c>
      <c r="L31" s="85">
        <v>6</v>
      </c>
      <c r="M31" s="96">
        <v>10</v>
      </c>
      <c r="N31" s="85">
        <v>9</v>
      </c>
      <c r="O31" s="96">
        <v>5</v>
      </c>
      <c r="P31" s="85"/>
      <c r="Q31" s="96">
        <v>8</v>
      </c>
      <c r="R31" s="85">
        <v>8</v>
      </c>
      <c r="S31" s="96">
        <v>7</v>
      </c>
      <c r="T31" s="85">
        <v>8</v>
      </c>
      <c r="U31" s="232">
        <f t="shared" si="2"/>
        <v>8</v>
      </c>
      <c r="V31" s="84">
        <f t="shared" si="3"/>
        <v>10</v>
      </c>
      <c r="W31" s="94">
        <f t="shared" si="4"/>
        <v>4</v>
      </c>
      <c r="X31" s="94">
        <f t="shared" si="5"/>
        <v>12</v>
      </c>
      <c r="Z31" s="152"/>
      <c r="AA31" s="234">
        <v>1</v>
      </c>
      <c r="AB31" s="96">
        <f t="shared" si="6"/>
        <v>13</v>
      </c>
      <c r="AC31" s="85">
        <f t="shared" si="7"/>
      </c>
      <c r="AD31" s="234"/>
      <c r="AE31" s="96">
        <f t="shared" si="8"/>
      </c>
      <c r="AF31" s="85">
        <f t="shared" si="9"/>
      </c>
      <c r="AG31" s="234"/>
      <c r="AH31" s="96">
        <f t="shared" si="10"/>
      </c>
      <c r="AI31" s="85">
        <f t="shared" si="11"/>
      </c>
      <c r="AJ31" s="234"/>
      <c r="AK31" s="96">
        <f t="shared" si="12"/>
        <v>4</v>
      </c>
      <c r="AL31" s="85">
        <f t="shared" si="13"/>
        <v>6</v>
      </c>
      <c r="AM31" s="234"/>
      <c r="AN31" s="96">
        <f t="shared" si="14"/>
        <v>10</v>
      </c>
      <c r="AO31" s="85">
        <f t="shared" si="15"/>
        <v>9</v>
      </c>
      <c r="AP31" s="234">
        <v>1</v>
      </c>
      <c r="AQ31" s="96">
        <f t="shared" si="16"/>
        <v>6</v>
      </c>
      <c r="AR31" s="221">
        <f t="shared" si="17"/>
      </c>
      <c r="AS31" s="234">
        <v>2</v>
      </c>
      <c r="AT31" s="96">
        <f t="shared" si="18"/>
        <v>10</v>
      </c>
      <c r="AU31" s="96">
        <f t="shared" si="19"/>
        <v>10</v>
      </c>
      <c r="AV31" s="234">
        <v>1</v>
      </c>
      <c r="AW31" s="96">
        <f t="shared" si="20"/>
        <v>8</v>
      </c>
      <c r="AX31" s="221">
        <f t="shared" si="21"/>
        <v>9</v>
      </c>
      <c r="AY31" s="250">
        <f t="shared" si="22"/>
        <v>85</v>
      </c>
      <c r="AZ31" s="250">
        <f t="shared" si="23"/>
        <v>72</v>
      </c>
      <c r="BA31" s="250"/>
      <c r="BB31" s="226">
        <f t="shared" si="24"/>
        <v>8</v>
      </c>
      <c r="BC31" s="229"/>
      <c r="BD31" s="223">
        <v>15</v>
      </c>
      <c r="BE31" s="179"/>
      <c r="BF31" s="174">
        <f t="shared" si="25"/>
        <v>0</v>
      </c>
      <c r="BG31" s="150">
        <f t="shared" si="31"/>
        <v>0</v>
      </c>
      <c r="BH31" s="150">
        <f t="shared" si="31"/>
        <v>0</v>
      </c>
      <c r="BI31" s="150">
        <f t="shared" si="31"/>
        <v>0</v>
      </c>
      <c r="BJ31" s="150">
        <f t="shared" si="31"/>
        <v>0</v>
      </c>
      <c r="BK31" s="150">
        <f t="shared" si="31"/>
        <v>0</v>
      </c>
      <c r="BL31" s="175">
        <f t="shared" si="31"/>
        <v>0</v>
      </c>
      <c r="BN31" s="57">
        <f t="shared" si="32"/>
        <v>1</v>
      </c>
      <c r="BO31" s="57">
        <f t="shared" si="32"/>
        <v>0</v>
      </c>
      <c r="BP31" s="57">
        <f t="shared" si="32"/>
        <v>0</v>
      </c>
      <c r="BQ31" s="57">
        <f t="shared" si="32"/>
        <v>0</v>
      </c>
      <c r="BR31" s="57">
        <f t="shared" si="32"/>
        <v>0</v>
      </c>
      <c r="BS31" s="57">
        <f t="shared" si="32"/>
        <v>0</v>
      </c>
      <c r="BT31" s="57">
        <f t="shared" si="32"/>
        <v>0</v>
      </c>
      <c r="BU31" s="57">
        <f t="shared" si="32"/>
        <v>0</v>
      </c>
    </row>
    <row r="32" spans="1:73" ht="11.25">
      <c r="A32" s="64">
        <v>40</v>
      </c>
      <c r="B32" s="63">
        <f t="shared" si="33"/>
        <v>30</v>
      </c>
      <c r="C32" s="127" t="s">
        <v>89</v>
      </c>
      <c r="D32" s="86" t="s">
        <v>309</v>
      </c>
      <c r="E32" s="96"/>
      <c r="F32" s="85"/>
      <c r="G32" s="96"/>
      <c r="H32" s="85"/>
      <c r="I32" s="96"/>
      <c r="J32" s="85"/>
      <c r="K32" s="96"/>
      <c r="L32" s="85"/>
      <c r="M32" s="96"/>
      <c r="N32" s="85"/>
      <c r="O32" s="96">
        <v>6</v>
      </c>
      <c r="P32" s="85">
        <v>7</v>
      </c>
      <c r="Q32" s="96"/>
      <c r="R32" s="85"/>
      <c r="S32" s="96">
        <v>9</v>
      </c>
      <c r="T32" s="85">
        <v>8</v>
      </c>
      <c r="U32" s="232">
        <f t="shared" si="2"/>
        <v>8.5</v>
      </c>
      <c r="V32" s="84">
        <f t="shared" si="3"/>
        <v>4</v>
      </c>
      <c r="W32" s="94">
        <f t="shared" si="4"/>
        <v>6</v>
      </c>
      <c r="X32" s="94">
        <f t="shared" si="5"/>
        <v>9</v>
      </c>
      <c r="Z32" s="152"/>
      <c r="AA32" s="234"/>
      <c r="AB32" s="96">
        <f t="shared" si="6"/>
      </c>
      <c r="AC32" s="85">
        <f t="shared" si="7"/>
      </c>
      <c r="AD32" s="234"/>
      <c r="AE32" s="96">
        <f t="shared" si="8"/>
      </c>
      <c r="AF32" s="85">
        <f t="shared" si="9"/>
      </c>
      <c r="AG32" s="234"/>
      <c r="AH32" s="96">
        <f t="shared" si="10"/>
      </c>
      <c r="AI32" s="85">
        <f t="shared" si="11"/>
      </c>
      <c r="AJ32" s="234"/>
      <c r="AK32" s="96">
        <f t="shared" si="12"/>
      </c>
      <c r="AL32" s="85">
        <f t="shared" si="13"/>
      </c>
      <c r="AM32" s="234"/>
      <c r="AN32" s="96">
        <f t="shared" si="14"/>
      </c>
      <c r="AO32" s="85">
        <f t="shared" si="15"/>
      </c>
      <c r="AP32" s="234"/>
      <c r="AQ32" s="96">
        <f t="shared" si="16"/>
        <v>6</v>
      </c>
      <c r="AR32" s="221">
        <f t="shared" si="17"/>
        <v>7</v>
      </c>
      <c r="AS32" s="234"/>
      <c r="AT32" s="96">
        <f t="shared" si="18"/>
      </c>
      <c r="AU32" s="96">
        <f t="shared" si="19"/>
      </c>
      <c r="AV32" s="234">
        <v>2</v>
      </c>
      <c r="AW32" s="96">
        <f t="shared" si="20"/>
        <v>11</v>
      </c>
      <c r="AX32" s="221">
        <f t="shared" si="21"/>
        <v>10</v>
      </c>
      <c r="AY32" s="250">
        <f t="shared" si="22"/>
        <v>34</v>
      </c>
      <c r="AZ32" s="250">
        <f t="shared" si="23"/>
      </c>
      <c r="BA32" s="250"/>
      <c r="BB32" s="226">
        <f t="shared" si="24"/>
        <v>8.5</v>
      </c>
      <c r="BC32" s="229"/>
      <c r="BD32" s="223">
        <v>15</v>
      </c>
      <c r="BE32" s="179"/>
      <c r="BF32" s="174">
        <f t="shared" si="25"/>
        <v>0</v>
      </c>
      <c r="BG32" s="150">
        <f t="shared" si="31"/>
        <v>0</v>
      </c>
      <c r="BH32" s="150">
        <f t="shared" si="31"/>
        <v>0</v>
      </c>
      <c r="BI32" s="150">
        <f t="shared" si="31"/>
        <v>0</v>
      </c>
      <c r="BJ32" s="150">
        <f t="shared" si="31"/>
        <v>0</v>
      </c>
      <c r="BK32" s="150">
        <f t="shared" si="31"/>
        <v>0</v>
      </c>
      <c r="BL32" s="175">
        <f t="shared" si="31"/>
        <v>0</v>
      </c>
      <c r="BN32" s="57">
        <f t="shared" si="32"/>
        <v>0</v>
      </c>
      <c r="BO32" s="57">
        <f t="shared" si="32"/>
        <v>0</v>
      </c>
      <c r="BP32" s="57">
        <f t="shared" si="32"/>
        <v>0</v>
      </c>
      <c r="BQ32" s="57">
        <f t="shared" si="32"/>
        <v>0</v>
      </c>
      <c r="BR32" s="57">
        <f t="shared" si="32"/>
        <v>0</v>
      </c>
      <c r="BS32" s="57">
        <f t="shared" si="32"/>
        <v>0</v>
      </c>
      <c r="BT32" s="57">
        <f t="shared" si="32"/>
        <v>0</v>
      </c>
      <c r="BU32" s="57">
        <f t="shared" si="32"/>
        <v>1</v>
      </c>
    </row>
    <row r="33" spans="1:73" ht="11.25">
      <c r="A33" s="64">
        <v>51</v>
      </c>
      <c r="B33" s="63">
        <f t="shared" si="33"/>
        <v>31</v>
      </c>
      <c r="C33" s="127" t="s">
        <v>89</v>
      </c>
      <c r="D33" s="86" t="s">
        <v>162</v>
      </c>
      <c r="E33" s="96">
        <v>12</v>
      </c>
      <c r="F33" s="85"/>
      <c r="G33" s="96"/>
      <c r="H33" s="85"/>
      <c r="I33" s="96"/>
      <c r="J33" s="85"/>
      <c r="K33" s="96">
        <v>8</v>
      </c>
      <c r="L33" s="85">
        <v>6</v>
      </c>
      <c r="M33" s="96">
        <v>11</v>
      </c>
      <c r="N33" s="85">
        <v>7</v>
      </c>
      <c r="O33" s="96"/>
      <c r="P33" s="85"/>
      <c r="Q33" s="96"/>
      <c r="R33" s="85"/>
      <c r="S33" s="96">
        <v>3</v>
      </c>
      <c r="T33" s="85">
        <v>2</v>
      </c>
      <c r="U33" s="232">
        <f t="shared" si="2"/>
        <v>8.571428571428571</v>
      </c>
      <c r="V33" s="84">
        <f t="shared" si="3"/>
        <v>7</v>
      </c>
      <c r="W33" s="94">
        <f t="shared" si="4"/>
        <v>2</v>
      </c>
      <c r="X33" s="94">
        <f t="shared" si="5"/>
        <v>12</v>
      </c>
      <c r="Z33" s="152"/>
      <c r="AA33" s="234">
        <v>1</v>
      </c>
      <c r="AB33" s="96">
        <f t="shared" si="6"/>
        <v>13</v>
      </c>
      <c r="AC33" s="85">
        <f t="shared" si="7"/>
      </c>
      <c r="AD33" s="234"/>
      <c r="AE33" s="96">
        <f t="shared" si="8"/>
      </c>
      <c r="AF33" s="85">
        <f t="shared" si="9"/>
      </c>
      <c r="AG33" s="234"/>
      <c r="AH33" s="96">
        <f t="shared" si="10"/>
      </c>
      <c r="AI33" s="85">
        <f t="shared" si="11"/>
      </c>
      <c r="AJ33" s="234">
        <v>2</v>
      </c>
      <c r="AK33" s="96">
        <f t="shared" si="12"/>
        <v>10</v>
      </c>
      <c r="AL33" s="85">
        <f t="shared" si="13"/>
        <v>8</v>
      </c>
      <c r="AM33" s="234">
        <v>2</v>
      </c>
      <c r="AN33" s="96">
        <f t="shared" si="14"/>
        <v>11</v>
      </c>
      <c r="AO33" s="85">
        <f t="shared" si="15"/>
        <v>9</v>
      </c>
      <c r="AP33" s="234"/>
      <c r="AQ33" s="96">
        <f t="shared" si="16"/>
      </c>
      <c r="AR33" s="221">
        <f t="shared" si="17"/>
      </c>
      <c r="AS33" s="234"/>
      <c r="AT33" s="96">
        <f t="shared" si="18"/>
      </c>
      <c r="AU33" s="96">
        <f t="shared" si="19"/>
      </c>
      <c r="AV33" s="234">
        <v>2</v>
      </c>
      <c r="AW33" s="96">
        <f t="shared" si="20"/>
        <v>5</v>
      </c>
      <c r="AX33" s="221">
        <f t="shared" si="21"/>
        <v>4</v>
      </c>
      <c r="AY33" s="250">
        <f t="shared" si="22"/>
        <v>60</v>
      </c>
      <c r="AZ33" s="250">
        <f t="shared" si="23"/>
      </c>
      <c r="BA33" s="250"/>
      <c r="BB33" s="226">
        <f t="shared" si="24"/>
        <v>8.571428571428571</v>
      </c>
      <c r="BC33" s="229"/>
      <c r="BD33" s="223">
        <v>15</v>
      </c>
      <c r="BE33" s="179"/>
      <c r="BF33" s="174">
        <f t="shared" si="25"/>
        <v>0</v>
      </c>
      <c r="BG33" s="150">
        <f aca="true" t="shared" si="34" ref="BG33:BL42">IF($C33=BG$1,$BF33,0)</f>
        <v>0</v>
      </c>
      <c r="BH33" s="150">
        <f t="shared" si="34"/>
        <v>0</v>
      </c>
      <c r="BI33" s="150">
        <f t="shared" si="34"/>
        <v>0</v>
      </c>
      <c r="BJ33" s="150">
        <f t="shared" si="34"/>
        <v>0</v>
      </c>
      <c r="BK33" s="150">
        <f t="shared" si="34"/>
        <v>0</v>
      </c>
      <c r="BL33" s="175">
        <f t="shared" si="34"/>
        <v>0</v>
      </c>
      <c r="BN33" s="57">
        <f aca="true" t="shared" si="35" ref="BN33:BU42">IF($C33=BN$1,IF(COUNTA($S33:$T33)&gt;0,1),0)</f>
        <v>0</v>
      </c>
      <c r="BO33" s="57">
        <f t="shared" si="35"/>
        <v>0</v>
      </c>
      <c r="BP33" s="57">
        <f t="shared" si="35"/>
        <v>0</v>
      </c>
      <c r="BQ33" s="57">
        <f t="shared" si="35"/>
        <v>0</v>
      </c>
      <c r="BR33" s="57">
        <f t="shared" si="35"/>
        <v>0</v>
      </c>
      <c r="BS33" s="57">
        <f t="shared" si="35"/>
        <v>0</v>
      </c>
      <c r="BT33" s="57">
        <f t="shared" si="35"/>
        <v>0</v>
      </c>
      <c r="BU33" s="57">
        <f t="shared" si="35"/>
        <v>1</v>
      </c>
    </row>
    <row r="34" spans="1:73" ht="11.25">
      <c r="A34" s="64">
        <v>35</v>
      </c>
      <c r="B34" s="63">
        <f t="shared" si="33"/>
        <v>32</v>
      </c>
      <c r="C34" s="127" t="s">
        <v>89</v>
      </c>
      <c r="D34" s="86" t="s">
        <v>112</v>
      </c>
      <c r="E34" s="96"/>
      <c r="F34" s="85"/>
      <c r="G34" s="217">
        <v>10</v>
      </c>
      <c r="H34" s="85">
        <v>8</v>
      </c>
      <c r="I34" s="96">
        <v>8</v>
      </c>
      <c r="J34" s="85">
        <v>9</v>
      </c>
      <c r="K34" s="96">
        <v>6</v>
      </c>
      <c r="L34" s="85">
        <v>9</v>
      </c>
      <c r="M34" s="96">
        <v>5</v>
      </c>
      <c r="N34" s="85">
        <v>9</v>
      </c>
      <c r="O34" s="96">
        <v>10</v>
      </c>
      <c r="P34" s="85">
        <v>9</v>
      </c>
      <c r="Q34" s="96">
        <v>8</v>
      </c>
      <c r="R34" s="85">
        <v>9</v>
      </c>
      <c r="S34" s="217">
        <v>15</v>
      </c>
      <c r="T34" s="85">
        <v>8</v>
      </c>
      <c r="U34" s="232">
        <f t="shared" si="2"/>
        <v>8.833333333333334</v>
      </c>
      <c r="V34" s="84">
        <f t="shared" si="3"/>
        <v>14</v>
      </c>
      <c r="W34" s="94">
        <f t="shared" si="4"/>
        <v>5</v>
      </c>
      <c r="X34" s="94">
        <f t="shared" si="5"/>
        <v>15</v>
      </c>
      <c r="Z34" s="152"/>
      <c r="AA34" s="234"/>
      <c r="AB34" s="96">
        <f t="shared" si="6"/>
      </c>
      <c r="AC34" s="85">
        <f t="shared" si="7"/>
      </c>
      <c r="AD34" s="234">
        <v>2</v>
      </c>
      <c r="AE34" s="96">
        <f t="shared" si="8"/>
        <v>12</v>
      </c>
      <c r="AF34" s="85">
        <f t="shared" si="9"/>
        <v>10</v>
      </c>
      <c r="AG34" s="234"/>
      <c r="AH34" s="96">
        <f t="shared" si="10"/>
        <v>8</v>
      </c>
      <c r="AI34" s="85">
        <f t="shared" si="11"/>
        <v>9</v>
      </c>
      <c r="AJ34" s="234"/>
      <c r="AK34" s="96">
        <f t="shared" si="12"/>
        <v>6</v>
      </c>
      <c r="AL34" s="85">
        <f t="shared" si="13"/>
        <v>9</v>
      </c>
      <c r="AM34" s="234">
        <v>1</v>
      </c>
      <c r="AN34" s="96">
        <f t="shared" si="14"/>
        <v>6</v>
      </c>
      <c r="AO34" s="85">
        <f t="shared" si="15"/>
        <v>10</v>
      </c>
      <c r="AP34" s="234">
        <v>2</v>
      </c>
      <c r="AQ34" s="96">
        <f t="shared" si="16"/>
        <v>12</v>
      </c>
      <c r="AR34" s="221">
        <f t="shared" si="17"/>
        <v>11</v>
      </c>
      <c r="AS34" s="234"/>
      <c r="AT34" s="96">
        <f t="shared" si="18"/>
        <v>8</v>
      </c>
      <c r="AU34" s="96">
        <f t="shared" si="19"/>
        <v>9</v>
      </c>
      <c r="AV34" s="234"/>
      <c r="AW34" s="96">
        <f t="shared" si="20"/>
        <v>15</v>
      </c>
      <c r="AX34" s="221">
        <f t="shared" si="21"/>
        <v>8</v>
      </c>
      <c r="AY34" s="250">
        <f t="shared" si="22"/>
        <v>133</v>
      </c>
      <c r="AZ34" s="250">
        <f t="shared" si="23"/>
        <v>118</v>
      </c>
      <c r="BA34" s="250">
        <f>IF(V34&gt;13,AZ34-AE34,AZ34)</f>
        <v>106</v>
      </c>
      <c r="BB34" s="226">
        <f t="shared" si="24"/>
        <v>8.833333333333334</v>
      </c>
      <c r="BC34" s="229"/>
      <c r="BD34" s="223">
        <v>15</v>
      </c>
      <c r="BE34" s="179"/>
      <c r="BF34" s="174">
        <f t="shared" si="25"/>
        <v>0</v>
      </c>
      <c r="BG34" s="150">
        <f t="shared" si="34"/>
        <v>0</v>
      </c>
      <c r="BH34" s="150">
        <f t="shared" si="34"/>
        <v>0</v>
      </c>
      <c r="BI34" s="150">
        <f t="shared" si="34"/>
        <v>0</v>
      </c>
      <c r="BJ34" s="150">
        <f t="shared" si="34"/>
        <v>0</v>
      </c>
      <c r="BK34" s="150">
        <f t="shared" si="34"/>
        <v>0</v>
      </c>
      <c r="BL34" s="175">
        <f t="shared" si="34"/>
        <v>0</v>
      </c>
      <c r="BN34" s="57">
        <f t="shared" si="35"/>
        <v>0</v>
      </c>
      <c r="BO34" s="57">
        <f t="shared" si="35"/>
        <v>0</v>
      </c>
      <c r="BP34" s="57">
        <f t="shared" si="35"/>
        <v>0</v>
      </c>
      <c r="BQ34" s="57">
        <f t="shared" si="35"/>
        <v>0</v>
      </c>
      <c r="BR34" s="57">
        <f t="shared" si="35"/>
        <v>0</v>
      </c>
      <c r="BS34" s="57">
        <f t="shared" si="35"/>
        <v>0</v>
      </c>
      <c r="BT34" s="57">
        <f t="shared" si="35"/>
        <v>0</v>
      </c>
      <c r="BU34" s="57">
        <f t="shared" si="35"/>
        <v>1</v>
      </c>
    </row>
    <row r="35" spans="1:73" ht="11.25">
      <c r="A35" s="64">
        <v>39</v>
      </c>
      <c r="B35" s="63">
        <f t="shared" si="33"/>
        <v>33</v>
      </c>
      <c r="C35" s="120" t="s">
        <v>3</v>
      </c>
      <c r="D35" s="86" t="s">
        <v>39</v>
      </c>
      <c r="E35" s="96">
        <v>8</v>
      </c>
      <c r="F35" s="85">
        <v>7</v>
      </c>
      <c r="G35" s="96"/>
      <c r="H35" s="85"/>
      <c r="I35" s="96"/>
      <c r="J35" s="85"/>
      <c r="K35" s="96"/>
      <c r="L35" s="85"/>
      <c r="M35" s="217">
        <v>10</v>
      </c>
      <c r="N35" s="85">
        <v>9</v>
      </c>
      <c r="O35" s="96">
        <v>7</v>
      </c>
      <c r="P35" s="85">
        <v>4</v>
      </c>
      <c r="Q35" s="96">
        <v>9</v>
      </c>
      <c r="R35" s="85">
        <v>10</v>
      </c>
      <c r="S35" s="96"/>
      <c r="T35" s="85"/>
      <c r="U35" s="232">
        <f aca="true" t="shared" si="36" ref="U35:U60">IF(V35&gt;2,BB35,IF(V35&gt;0,((AY35/V35)+BD35)/2,BD35))</f>
        <v>9.142857142857142</v>
      </c>
      <c r="V35" s="84">
        <f aca="true" t="shared" si="37" ref="V35:V60">COUNTA(E35:T35)</f>
        <v>8</v>
      </c>
      <c r="W35" s="94">
        <f aca="true" t="shared" si="38" ref="W35:W60">MIN(E35:T35)</f>
        <v>4</v>
      </c>
      <c r="X35" s="94">
        <f aca="true" t="shared" si="39" ref="X35:X60">MAX(E35:T35)</f>
        <v>10</v>
      </c>
      <c r="Z35" s="152"/>
      <c r="AA35" s="234">
        <v>2</v>
      </c>
      <c r="AB35" s="96">
        <f aca="true" t="shared" si="40" ref="AB35:AB60">IF(COUNTA(E35)&gt;0,E35+AA35,"")</f>
        <v>10</v>
      </c>
      <c r="AC35" s="85">
        <f aca="true" t="shared" si="41" ref="AC35:AC60">IF(COUNTA(F35)&gt;0,F35+AA35,"")</f>
        <v>9</v>
      </c>
      <c r="AD35" s="234"/>
      <c r="AE35" s="96">
        <f aca="true" t="shared" si="42" ref="AE35:AE60">IF(COUNTA(G35)&gt;0,IF(G35&gt;10,G35,G35+AD35),"")</f>
      </c>
      <c r="AF35" s="85">
        <f aca="true" t="shared" si="43" ref="AF35:AF60">IF(COUNTA(H35)&gt;0,IF(H35&gt;10,H35,H35+AD35),"")</f>
      </c>
      <c r="AG35" s="234"/>
      <c r="AH35" s="96">
        <f aca="true" t="shared" si="44" ref="AH35:AH60">IF(COUNTA(I35)&gt;0,IF(I35&gt;10,I35,I35+AG35),"")</f>
      </c>
      <c r="AI35" s="85">
        <f aca="true" t="shared" si="45" ref="AI35:AI60">IF(COUNTA(J35)&gt;0,IF(J35&gt;10,J35,J35+AG35),"")</f>
      </c>
      <c r="AJ35" s="234"/>
      <c r="AK35" s="96">
        <f aca="true" t="shared" si="46" ref="AK35:AK60">IF(COUNTA(K35)&gt;0,IF(K35&gt;10,K35,K35+AJ35),"")</f>
      </c>
      <c r="AL35" s="85">
        <f aca="true" t="shared" si="47" ref="AL35:AL60">IF(COUNTA(L35)&gt;0,IF(L35&gt;10,L35,L35+AJ35),"")</f>
      </c>
      <c r="AM35" s="234">
        <v>2</v>
      </c>
      <c r="AN35" s="96">
        <f aca="true" t="shared" si="48" ref="AN35:AN60">IF(COUNTA(M35)&gt;0,IF(M35&gt;10,M35,M35+AM35),"")</f>
        <v>12</v>
      </c>
      <c r="AO35" s="85">
        <f aca="true" t="shared" si="49" ref="AO35:AO60">IF(COUNTA(N35)&gt;0,IF(N35&gt;10,N35,N35+AM35),"")</f>
        <v>11</v>
      </c>
      <c r="AP35" s="234">
        <v>2</v>
      </c>
      <c r="AQ35" s="96">
        <f aca="true" t="shared" si="50" ref="AQ35:AQ60">IF(COUNTA(O35)&gt;0,IF(O35&gt;10,O35,O35+AP35),"")</f>
        <v>9</v>
      </c>
      <c r="AR35" s="221">
        <f aca="true" t="shared" si="51" ref="AR35:AR60">IF(COUNTA(P35)&gt;0,IF(P35&gt;10,P35,P35+AP35),"")</f>
        <v>6</v>
      </c>
      <c r="AS35" s="234"/>
      <c r="AT35" s="96">
        <f aca="true" t="shared" si="52" ref="AT35:AT60">IF(COUNTA(Q35)&gt;0,IF(Q35&gt;10,Q35,Q35+AS35),"")</f>
        <v>9</v>
      </c>
      <c r="AU35" s="96">
        <f aca="true" t="shared" si="53" ref="AU35:AU60">IF(COUNTA(R35)&gt;0,IF(R35&gt;10,R35,R35+AS35),"")</f>
        <v>10</v>
      </c>
      <c r="AV35" s="234"/>
      <c r="AW35" s="96">
        <f aca="true" t="shared" si="54" ref="AW35:AW60">IF(COUNTA(S35)&gt;0,IF(S35&gt;10,S35,S35+AV35),"")</f>
      </c>
      <c r="AX35" s="221">
        <f aca="true" t="shared" si="55" ref="AX35:AX60">IF(COUNTA(T35)&gt;0,IF(T35&gt;10,T35,T35+AV35),"")</f>
      </c>
      <c r="AY35" s="250">
        <f aca="true" t="shared" si="56" ref="AY35:AY60">SUM(AB35:AC35,AE35:AF35,AH35:AI35,AK35:AL35,AN35:AO35,AQ35:AR35,AT35:AU35,AW35:AX35)</f>
        <v>76</v>
      </c>
      <c r="AZ35" s="250">
        <f aca="true" t="shared" si="57" ref="AZ35:AZ60">IF(V35&gt;7,AY35-MAX(AB35:AC35,AE35:AF35,AH35:AI35,AK35:AL35,AN35:AO35,AQ35:AR35,AT35:AU35,AW35:AX35),"")</f>
        <v>64</v>
      </c>
      <c r="BA35" s="250"/>
      <c r="BB35" s="226">
        <f aca="true" t="shared" si="58" ref="BB35:BB60">IF(V35&gt;7,IF(V35&gt;13,BA35/(V35-2),AZ35/(V35-1)),AY35/V35)</f>
        <v>9.142857142857142</v>
      </c>
      <c r="BC35" s="229"/>
      <c r="BD35" s="223">
        <v>15</v>
      </c>
      <c r="BE35" s="179"/>
      <c r="BF35" s="174">
        <f aca="true" t="shared" si="59" ref="BF35:BF60">COUNTIF(E35:T35,1)</f>
        <v>0</v>
      </c>
      <c r="BG35" s="150">
        <f t="shared" si="34"/>
        <v>0</v>
      </c>
      <c r="BH35" s="150">
        <f t="shared" si="34"/>
        <v>0</v>
      </c>
      <c r="BI35" s="150">
        <f t="shared" si="34"/>
        <v>0</v>
      </c>
      <c r="BJ35" s="150">
        <f t="shared" si="34"/>
        <v>0</v>
      </c>
      <c r="BK35" s="150">
        <f t="shared" si="34"/>
        <v>0</v>
      </c>
      <c r="BL35" s="175">
        <f t="shared" si="34"/>
        <v>0</v>
      </c>
      <c r="BN35" s="57">
        <f t="shared" si="35"/>
        <v>0</v>
      </c>
      <c r="BO35" s="57">
        <f t="shared" si="35"/>
        <v>0</v>
      </c>
      <c r="BP35" s="57">
        <f t="shared" si="35"/>
        <v>0</v>
      </c>
      <c r="BQ35" s="57">
        <f t="shared" si="35"/>
        <v>0</v>
      </c>
      <c r="BR35" s="57" t="b">
        <f t="shared" si="35"/>
        <v>0</v>
      </c>
      <c r="BS35" s="57">
        <f t="shared" si="35"/>
        <v>0</v>
      </c>
      <c r="BT35" s="57">
        <f t="shared" si="35"/>
        <v>0</v>
      </c>
      <c r="BU35" s="57">
        <f t="shared" si="35"/>
        <v>0</v>
      </c>
    </row>
    <row r="36" spans="1:73" ht="11.25">
      <c r="A36" s="64">
        <v>43</v>
      </c>
      <c r="B36" s="63">
        <f t="shared" si="33"/>
        <v>34</v>
      </c>
      <c r="C36" s="127" t="s">
        <v>89</v>
      </c>
      <c r="D36" s="86" t="s">
        <v>95</v>
      </c>
      <c r="E36" s="96"/>
      <c r="F36" s="85"/>
      <c r="G36" s="96">
        <v>9</v>
      </c>
      <c r="H36" s="210">
        <v>11</v>
      </c>
      <c r="I36" s="96">
        <v>9</v>
      </c>
      <c r="J36" s="85">
        <v>8</v>
      </c>
      <c r="K36" s="96"/>
      <c r="L36" s="85"/>
      <c r="M36" s="96">
        <v>7</v>
      </c>
      <c r="N36" s="85">
        <v>10</v>
      </c>
      <c r="O36" s="96">
        <v>9</v>
      </c>
      <c r="P36" s="85">
        <v>10</v>
      </c>
      <c r="Q36" s="96">
        <v>10</v>
      </c>
      <c r="R36" s="85">
        <v>7</v>
      </c>
      <c r="S36" s="96">
        <v>5</v>
      </c>
      <c r="T36" s="85">
        <v>10</v>
      </c>
      <c r="U36" s="232">
        <f t="shared" si="36"/>
        <v>9.363636363636363</v>
      </c>
      <c r="V36" s="84">
        <f t="shared" si="37"/>
        <v>12</v>
      </c>
      <c r="W36" s="94">
        <f t="shared" si="38"/>
        <v>5</v>
      </c>
      <c r="X36" s="94">
        <f t="shared" si="39"/>
        <v>11</v>
      </c>
      <c r="Z36" s="152"/>
      <c r="AA36" s="234"/>
      <c r="AB36" s="96">
        <f t="shared" si="40"/>
      </c>
      <c r="AC36" s="85">
        <f t="shared" si="41"/>
      </c>
      <c r="AD36" s="234">
        <v>2</v>
      </c>
      <c r="AE36" s="96">
        <f t="shared" si="42"/>
        <v>11</v>
      </c>
      <c r="AF36" s="85">
        <f t="shared" si="43"/>
        <v>11</v>
      </c>
      <c r="AG36" s="234">
        <v>1</v>
      </c>
      <c r="AH36" s="96">
        <f t="shared" si="44"/>
        <v>10</v>
      </c>
      <c r="AI36" s="85">
        <f t="shared" si="45"/>
        <v>9</v>
      </c>
      <c r="AJ36" s="234"/>
      <c r="AK36" s="96">
        <f t="shared" si="46"/>
      </c>
      <c r="AL36" s="85">
        <f t="shared" si="47"/>
      </c>
      <c r="AM36" s="234"/>
      <c r="AN36" s="96">
        <f t="shared" si="48"/>
        <v>7</v>
      </c>
      <c r="AO36" s="85">
        <f t="shared" si="49"/>
        <v>10</v>
      </c>
      <c r="AP36" s="234"/>
      <c r="AQ36" s="96">
        <f t="shared" si="50"/>
        <v>9</v>
      </c>
      <c r="AR36" s="221">
        <f t="shared" si="51"/>
        <v>10</v>
      </c>
      <c r="AS36" s="234">
        <v>2</v>
      </c>
      <c r="AT36" s="96">
        <f t="shared" si="52"/>
        <v>12</v>
      </c>
      <c r="AU36" s="96">
        <f t="shared" si="53"/>
        <v>9</v>
      </c>
      <c r="AV36" s="234">
        <v>1</v>
      </c>
      <c r="AW36" s="96">
        <f t="shared" si="54"/>
        <v>6</v>
      </c>
      <c r="AX36" s="221">
        <f t="shared" si="55"/>
        <v>11</v>
      </c>
      <c r="AY36" s="250">
        <f t="shared" si="56"/>
        <v>115</v>
      </c>
      <c r="AZ36" s="250">
        <f t="shared" si="57"/>
        <v>103</v>
      </c>
      <c r="BA36" s="250"/>
      <c r="BB36" s="226">
        <f t="shared" si="58"/>
        <v>9.363636363636363</v>
      </c>
      <c r="BC36" s="229"/>
      <c r="BD36" s="223">
        <v>15</v>
      </c>
      <c r="BE36" s="179"/>
      <c r="BF36" s="174">
        <f t="shared" si="59"/>
        <v>0</v>
      </c>
      <c r="BG36" s="150">
        <f t="shared" si="34"/>
        <v>0</v>
      </c>
      <c r="BH36" s="150">
        <f t="shared" si="34"/>
        <v>0</v>
      </c>
      <c r="BI36" s="150">
        <f t="shared" si="34"/>
        <v>0</v>
      </c>
      <c r="BJ36" s="150">
        <f t="shared" si="34"/>
        <v>0</v>
      </c>
      <c r="BK36" s="150">
        <f t="shared" si="34"/>
        <v>0</v>
      </c>
      <c r="BL36" s="175">
        <f t="shared" si="34"/>
        <v>0</v>
      </c>
      <c r="BN36" s="57">
        <f t="shared" si="35"/>
        <v>0</v>
      </c>
      <c r="BO36" s="57">
        <f t="shared" si="35"/>
        <v>0</v>
      </c>
      <c r="BP36" s="57">
        <f t="shared" si="35"/>
        <v>0</v>
      </c>
      <c r="BQ36" s="57">
        <f t="shared" si="35"/>
        <v>0</v>
      </c>
      <c r="BR36" s="57">
        <f t="shared" si="35"/>
        <v>0</v>
      </c>
      <c r="BS36" s="57">
        <f t="shared" si="35"/>
        <v>0</v>
      </c>
      <c r="BT36" s="57">
        <f t="shared" si="35"/>
        <v>0</v>
      </c>
      <c r="BU36" s="57">
        <f t="shared" si="35"/>
        <v>1</v>
      </c>
    </row>
    <row r="37" spans="1:73" ht="11.25">
      <c r="A37" s="64">
        <v>36</v>
      </c>
      <c r="B37" s="63">
        <f t="shared" si="33"/>
        <v>35</v>
      </c>
      <c r="C37" s="4" t="s">
        <v>66</v>
      </c>
      <c r="D37" s="86" t="s">
        <v>243</v>
      </c>
      <c r="E37" s="96"/>
      <c r="F37" s="85"/>
      <c r="G37" s="96"/>
      <c r="H37" s="85"/>
      <c r="I37" s="96"/>
      <c r="J37" s="85"/>
      <c r="K37" s="96">
        <v>9</v>
      </c>
      <c r="L37" s="85">
        <v>8</v>
      </c>
      <c r="M37" s="96"/>
      <c r="N37" s="85"/>
      <c r="O37" s="96"/>
      <c r="P37" s="85"/>
      <c r="Q37" s="96">
        <v>10</v>
      </c>
      <c r="R37" s="85">
        <v>7</v>
      </c>
      <c r="S37" s="96">
        <v>8</v>
      </c>
      <c r="T37" s="85">
        <v>11</v>
      </c>
      <c r="U37" s="232">
        <f t="shared" si="36"/>
        <v>9.5</v>
      </c>
      <c r="V37" s="84">
        <f t="shared" si="37"/>
        <v>6</v>
      </c>
      <c r="W37" s="94">
        <f t="shared" si="38"/>
        <v>7</v>
      </c>
      <c r="X37" s="94">
        <f t="shared" si="39"/>
        <v>11</v>
      </c>
      <c r="Z37" s="152"/>
      <c r="AA37" s="234"/>
      <c r="AB37" s="96">
        <f t="shared" si="40"/>
      </c>
      <c r="AC37" s="85">
        <f t="shared" si="41"/>
      </c>
      <c r="AD37" s="234"/>
      <c r="AE37" s="96">
        <f t="shared" si="42"/>
      </c>
      <c r="AF37" s="85">
        <f t="shared" si="43"/>
      </c>
      <c r="AG37" s="234"/>
      <c r="AH37" s="96">
        <f t="shared" si="44"/>
      </c>
      <c r="AI37" s="85">
        <f t="shared" si="45"/>
      </c>
      <c r="AJ37" s="234">
        <v>1</v>
      </c>
      <c r="AK37" s="96">
        <f t="shared" si="46"/>
        <v>10</v>
      </c>
      <c r="AL37" s="85">
        <f t="shared" si="47"/>
        <v>9</v>
      </c>
      <c r="AM37" s="234"/>
      <c r="AN37" s="96">
        <f t="shared" si="48"/>
      </c>
      <c r="AO37" s="85">
        <f t="shared" si="49"/>
      </c>
      <c r="AP37" s="234"/>
      <c r="AQ37" s="96">
        <f t="shared" si="50"/>
      </c>
      <c r="AR37" s="221">
        <f t="shared" si="51"/>
      </c>
      <c r="AS37" s="234"/>
      <c r="AT37" s="96">
        <f t="shared" si="52"/>
        <v>10</v>
      </c>
      <c r="AU37" s="96">
        <f t="shared" si="53"/>
        <v>7</v>
      </c>
      <c r="AV37" s="234">
        <v>2</v>
      </c>
      <c r="AW37" s="96">
        <f t="shared" si="54"/>
        <v>10</v>
      </c>
      <c r="AX37" s="221">
        <f t="shared" si="55"/>
        <v>11</v>
      </c>
      <c r="AY37" s="250">
        <f t="shared" si="56"/>
        <v>57</v>
      </c>
      <c r="AZ37" s="250">
        <f t="shared" si="57"/>
      </c>
      <c r="BA37" s="250"/>
      <c r="BB37" s="226">
        <f t="shared" si="58"/>
        <v>9.5</v>
      </c>
      <c r="BC37" s="229"/>
      <c r="BD37" s="223">
        <v>15</v>
      </c>
      <c r="BE37" s="179"/>
      <c r="BF37" s="174">
        <f t="shared" si="59"/>
        <v>0</v>
      </c>
      <c r="BG37" s="150">
        <f t="shared" si="34"/>
        <v>0</v>
      </c>
      <c r="BH37" s="150">
        <f t="shared" si="34"/>
        <v>0</v>
      </c>
      <c r="BI37" s="150">
        <f t="shared" si="34"/>
        <v>0</v>
      </c>
      <c r="BJ37" s="150">
        <f t="shared" si="34"/>
        <v>0</v>
      </c>
      <c r="BK37" s="150">
        <f t="shared" si="34"/>
        <v>0</v>
      </c>
      <c r="BL37" s="175">
        <f t="shared" si="34"/>
        <v>0</v>
      </c>
      <c r="BN37" s="57">
        <f t="shared" si="35"/>
        <v>1</v>
      </c>
      <c r="BO37" s="57">
        <f t="shared" si="35"/>
        <v>0</v>
      </c>
      <c r="BP37" s="57">
        <f t="shared" si="35"/>
        <v>0</v>
      </c>
      <c r="BQ37" s="57">
        <f t="shared" si="35"/>
        <v>0</v>
      </c>
      <c r="BR37" s="57">
        <f t="shared" si="35"/>
        <v>0</v>
      </c>
      <c r="BS37" s="57">
        <f t="shared" si="35"/>
        <v>0</v>
      </c>
      <c r="BT37" s="57">
        <f t="shared" si="35"/>
        <v>0</v>
      </c>
      <c r="BU37" s="57">
        <f t="shared" si="35"/>
        <v>0</v>
      </c>
    </row>
    <row r="38" spans="2:73" ht="11.25">
      <c r="B38" s="63">
        <f t="shared" si="33"/>
        <v>35</v>
      </c>
      <c r="C38" s="4" t="s">
        <v>66</v>
      </c>
      <c r="D38" s="86" t="s">
        <v>341</v>
      </c>
      <c r="E38" s="96"/>
      <c r="F38" s="85"/>
      <c r="G38" s="96"/>
      <c r="H38" s="85"/>
      <c r="I38" s="96"/>
      <c r="J38" s="85"/>
      <c r="K38" s="96"/>
      <c r="L38" s="85"/>
      <c r="M38" s="96"/>
      <c r="N38" s="85"/>
      <c r="O38" s="96"/>
      <c r="P38" s="85"/>
      <c r="Q38" s="96"/>
      <c r="R38" s="85"/>
      <c r="S38" s="96">
        <v>4</v>
      </c>
      <c r="T38" s="85">
        <v>2</v>
      </c>
      <c r="U38" s="232">
        <f t="shared" si="36"/>
        <v>9.5</v>
      </c>
      <c r="V38" s="84">
        <f t="shared" si="37"/>
        <v>2</v>
      </c>
      <c r="W38" s="94">
        <f t="shared" si="38"/>
        <v>2</v>
      </c>
      <c r="X38" s="94">
        <f t="shared" si="39"/>
        <v>4</v>
      </c>
      <c r="Z38" s="152"/>
      <c r="AA38" s="234"/>
      <c r="AB38" s="96">
        <f t="shared" si="40"/>
      </c>
      <c r="AC38" s="85">
        <f t="shared" si="41"/>
      </c>
      <c r="AD38" s="234">
        <v>1</v>
      </c>
      <c r="AE38" s="96">
        <f t="shared" si="42"/>
      </c>
      <c r="AF38" s="85">
        <f t="shared" si="43"/>
      </c>
      <c r="AG38" s="234"/>
      <c r="AH38" s="96">
        <f t="shared" si="44"/>
      </c>
      <c r="AI38" s="85">
        <f t="shared" si="45"/>
      </c>
      <c r="AJ38" s="234"/>
      <c r="AK38" s="96">
        <f t="shared" si="46"/>
      </c>
      <c r="AL38" s="85">
        <f t="shared" si="47"/>
      </c>
      <c r="AM38" s="234"/>
      <c r="AN38" s="96">
        <f t="shared" si="48"/>
      </c>
      <c r="AO38" s="85">
        <f t="shared" si="49"/>
      </c>
      <c r="AP38" s="234"/>
      <c r="AQ38" s="96">
        <f t="shared" si="50"/>
      </c>
      <c r="AR38" s="221">
        <f t="shared" si="51"/>
      </c>
      <c r="AS38" s="234"/>
      <c r="AT38" s="96">
        <f t="shared" si="52"/>
      </c>
      <c r="AU38" s="96">
        <f t="shared" si="53"/>
      </c>
      <c r="AV38" s="234">
        <v>1</v>
      </c>
      <c r="AW38" s="96">
        <f t="shared" si="54"/>
        <v>5</v>
      </c>
      <c r="AX38" s="221">
        <f t="shared" si="55"/>
        <v>3</v>
      </c>
      <c r="AY38" s="250">
        <f t="shared" si="56"/>
        <v>8</v>
      </c>
      <c r="AZ38" s="250">
        <f t="shared" si="57"/>
      </c>
      <c r="BA38" s="250"/>
      <c r="BB38" s="226">
        <f t="shared" si="58"/>
        <v>4</v>
      </c>
      <c r="BC38" s="229"/>
      <c r="BD38" s="223">
        <v>15</v>
      </c>
      <c r="BE38" s="179"/>
      <c r="BF38" s="174">
        <f t="shared" si="59"/>
        <v>0</v>
      </c>
      <c r="BG38" s="150">
        <f t="shared" si="34"/>
        <v>0</v>
      </c>
      <c r="BH38" s="150">
        <f t="shared" si="34"/>
        <v>0</v>
      </c>
      <c r="BI38" s="150">
        <f t="shared" si="34"/>
        <v>0</v>
      </c>
      <c r="BJ38" s="150">
        <f t="shared" si="34"/>
        <v>0</v>
      </c>
      <c r="BK38" s="150">
        <f t="shared" si="34"/>
        <v>0</v>
      </c>
      <c r="BL38" s="175">
        <f t="shared" si="34"/>
        <v>0</v>
      </c>
      <c r="BN38" s="57">
        <f t="shared" si="35"/>
        <v>1</v>
      </c>
      <c r="BO38" s="57">
        <f t="shared" si="35"/>
        <v>0</v>
      </c>
      <c r="BP38" s="57">
        <f t="shared" si="35"/>
        <v>0</v>
      </c>
      <c r="BQ38" s="57">
        <f t="shared" si="35"/>
        <v>0</v>
      </c>
      <c r="BR38" s="57">
        <f t="shared" si="35"/>
        <v>0</v>
      </c>
      <c r="BS38" s="57">
        <f t="shared" si="35"/>
        <v>0</v>
      </c>
      <c r="BT38" s="57">
        <f t="shared" si="35"/>
        <v>0</v>
      </c>
      <c r="BU38" s="57">
        <f t="shared" si="35"/>
        <v>0</v>
      </c>
    </row>
    <row r="39" spans="1:73" ht="11.25">
      <c r="A39" s="64">
        <v>45</v>
      </c>
      <c r="B39" s="63">
        <f t="shared" si="33"/>
        <v>37</v>
      </c>
      <c r="C39" s="3" t="s">
        <v>252</v>
      </c>
      <c r="D39" s="86" t="s">
        <v>245</v>
      </c>
      <c r="E39" s="96"/>
      <c r="F39" s="85"/>
      <c r="G39" s="96"/>
      <c r="H39" s="85"/>
      <c r="I39" s="96"/>
      <c r="J39" s="85"/>
      <c r="K39" s="96">
        <v>5</v>
      </c>
      <c r="L39" s="85">
        <v>9</v>
      </c>
      <c r="M39" s="96"/>
      <c r="N39" s="85"/>
      <c r="O39" s="96">
        <v>11</v>
      </c>
      <c r="P39" s="85">
        <v>8</v>
      </c>
      <c r="Q39" s="96"/>
      <c r="R39" s="85"/>
      <c r="S39" s="96"/>
      <c r="T39" s="85"/>
      <c r="U39" s="232">
        <f t="shared" si="36"/>
        <v>9.75</v>
      </c>
      <c r="V39" s="84">
        <f t="shared" si="37"/>
        <v>4</v>
      </c>
      <c r="W39" s="94">
        <f t="shared" si="38"/>
        <v>5</v>
      </c>
      <c r="X39" s="94">
        <f t="shared" si="39"/>
        <v>11</v>
      </c>
      <c r="Z39" s="152"/>
      <c r="AA39" s="234"/>
      <c r="AB39" s="96">
        <f t="shared" si="40"/>
      </c>
      <c r="AC39" s="85">
        <f t="shared" si="41"/>
      </c>
      <c r="AD39" s="234"/>
      <c r="AE39" s="96">
        <f t="shared" si="42"/>
      </c>
      <c r="AF39" s="85">
        <f t="shared" si="43"/>
      </c>
      <c r="AG39" s="234"/>
      <c r="AH39" s="96">
        <f t="shared" si="44"/>
      </c>
      <c r="AI39" s="85">
        <f t="shared" si="45"/>
      </c>
      <c r="AJ39" s="234">
        <v>2</v>
      </c>
      <c r="AK39" s="96">
        <f t="shared" si="46"/>
        <v>7</v>
      </c>
      <c r="AL39" s="85">
        <f t="shared" si="47"/>
        <v>11</v>
      </c>
      <c r="AM39" s="234"/>
      <c r="AN39" s="96">
        <f t="shared" si="48"/>
      </c>
      <c r="AO39" s="85">
        <f t="shared" si="49"/>
      </c>
      <c r="AP39" s="234">
        <v>2</v>
      </c>
      <c r="AQ39" s="96">
        <f t="shared" si="50"/>
        <v>11</v>
      </c>
      <c r="AR39" s="221">
        <f t="shared" si="51"/>
        <v>10</v>
      </c>
      <c r="AS39" s="234"/>
      <c r="AT39" s="96">
        <f t="shared" si="52"/>
      </c>
      <c r="AU39" s="96">
        <f t="shared" si="53"/>
      </c>
      <c r="AV39" s="234"/>
      <c r="AW39" s="96">
        <f t="shared" si="54"/>
      </c>
      <c r="AX39" s="221">
        <f t="shared" si="55"/>
      </c>
      <c r="AY39" s="250">
        <f t="shared" si="56"/>
        <v>39</v>
      </c>
      <c r="AZ39" s="250">
        <f t="shared" si="57"/>
      </c>
      <c r="BA39" s="250"/>
      <c r="BB39" s="226">
        <f t="shared" si="58"/>
        <v>9.75</v>
      </c>
      <c r="BC39" s="229"/>
      <c r="BD39" s="223">
        <v>15</v>
      </c>
      <c r="BE39" s="179"/>
      <c r="BF39" s="174">
        <f t="shared" si="59"/>
        <v>0</v>
      </c>
      <c r="BG39" s="150">
        <f t="shared" si="34"/>
        <v>0</v>
      </c>
      <c r="BH39" s="150">
        <f t="shared" si="34"/>
        <v>0</v>
      </c>
      <c r="BI39" s="150">
        <f t="shared" si="34"/>
        <v>0</v>
      </c>
      <c r="BJ39" s="150">
        <f t="shared" si="34"/>
        <v>0</v>
      </c>
      <c r="BK39" s="150">
        <f t="shared" si="34"/>
        <v>0</v>
      </c>
      <c r="BL39" s="175">
        <f t="shared" si="34"/>
        <v>0</v>
      </c>
      <c r="BN39" s="57">
        <f t="shared" si="35"/>
        <v>0</v>
      </c>
      <c r="BO39" s="57">
        <f t="shared" si="35"/>
        <v>0</v>
      </c>
      <c r="BP39" s="57">
        <f t="shared" si="35"/>
        <v>0</v>
      </c>
      <c r="BQ39" s="57">
        <f t="shared" si="35"/>
        <v>0</v>
      </c>
      <c r="BR39" s="57">
        <f t="shared" si="35"/>
        <v>0</v>
      </c>
      <c r="BS39" s="57">
        <f t="shared" si="35"/>
        <v>0</v>
      </c>
      <c r="BT39" s="57">
        <f t="shared" si="35"/>
        <v>0</v>
      </c>
      <c r="BU39" s="57">
        <f t="shared" si="35"/>
        <v>0</v>
      </c>
    </row>
    <row r="40" spans="1:73" ht="11.25">
      <c r="A40" s="64">
        <v>45</v>
      </c>
      <c r="B40" s="63">
        <f t="shared" si="33"/>
        <v>38</v>
      </c>
      <c r="C40" s="127" t="s">
        <v>89</v>
      </c>
      <c r="D40" s="86" t="s">
        <v>322</v>
      </c>
      <c r="E40" s="96"/>
      <c r="F40" s="85"/>
      <c r="G40" s="96"/>
      <c r="H40" s="85"/>
      <c r="I40" s="96"/>
      <c r="J40" s="85"/>
      <c r="K40" s="96"/>
      <c r="L40" s="85"/>
      <c r="M40" s="96">
        <v>9</v>
      </c>
      <c r="N40" s="85">
        <v>8</v>
      </c>
      <c r="O40" s="96"/>
      <c r="P40" s="85"/>
      <c r="Q40" s="96">
        <v>10</v>
      </c>
      <c r="R40" s="85">
        <v>8</v>
      </c>
      <c r="S40" s="96">
        <v>9</v>
      </c>
      <c r="T40" s="85">
        <v>9</v>
      </c>
      <c r="U40" s="232">
        <f t="shared" si="36"/>
        <v>9.833333333333334</v>
      </c>
      <c r="V40" s="84">
        <f t="shared" si="37"/>
        <v>6</v>
      </c>
      <c r="W40" s="94">
        <f t="shared" si="38"/>
        <v>8</v>
      </c>
      <c r="X40" s="94">
        <f t="shared" si="39"/>
        <v>10</v>
      </c>
      <c r="Z40" s="152"/>
      <c r="AA40" s="234"/>
      <c r="AB40" s="96">
        <f t="shared" si="40"/>
      </c>
      <c r="AC40" s="85">
        <f t="shared" si="41"/>
      </c>
      <c r="AD40" s="234"/>
      <c r="AE40" s="96">
        <f t="shared" si="42"/>
      </c>
      <c r="AF40" s="85">
        <f t="shared" si="43"/>
      </c>
      <c r="AG40" s="234"/>
      <c r="AH40" s="96">
        <f t="shared" si="44"/>
      </c>
      <c r="AI40" s="85">
        <f t="shared" si="45"/>
      </c>
      <c r="AJ40" s="234"/>
      <c r="AK40" s="96">
        <f t="shared" si="46"/>
      </c>
      <c r="AL40" s="85">
        <f t="shared" si="47"/>
      </c>
      <c r="AM40" s="234">
        <v>1</v>
      </c>
      <c r="AN40" s="96">
        <f t="shared" si="48"/>
        <v>10</v>
      </c>
      <c r="AO40" s="85">
        <f t="shared" si="49"/>
        <v>9</v>
      </c>
      <c r="AP40" s="234"/>
      <c r="AQ40" s="96">
        <f t="shared" si="50"/>
      </c>
      <c r="AR40" s="221">
        <f t="shared" si="51"/>
      </c>
      <c r="AS40" s="234">
        <v>1</v>
      </c>
      <c r="AT40" s="96">
        <f t="shared" si="52"/>
        <v>11</v>
      </c>
      <c r="AU40" s="96">
        <f t="shared" si="53"/>
        <v>9</v>
      </c>
      <c r="AV40" s="234">
        <v>1</v>
      </c>
      <c r="AW40" s="96">
        <f t="shared" si="54"/>
        <v>10</v>
      </c>
      <c r="AX40" s="221">
        <f t="shared" si="55"/>
        <v>10</v>
      </c>
      <c r="AY40" s="250">
        <f t="shared" si="56"/>
        <v>59</v>
      </c>
      <c r="AZ40" s="250">
        <f t="shared" si="57"/>
      </c>
      <c r="BA40" s="250"/>
      <c r="BB40" s="226">
        <f t="shared" si="58"/>
        <v>9.833333333333334</v>
      </c>
      <c r="BC40" s="229"/>
      <c r="BD40" s="223">
        <v>15</v>
      </c>
      <c r="BE40" s="179"/>
      <c r="BF40" s="174">
        <f t="shared" si="59"/>
        <v>0</v>
      </c>
      <c r="BG40" s="150">
        <f t="shared" si="34"/>
        <v>0</v>
      </c>
      <c r="BH40" s="150">
        <f t="shared" si="34"/>
        <v>0</v>
      </c>
      <c r="BI40" s="150">
        <f t="shared" si="34"/>
        <v>0</v>
      </c>
      <c r="BJ40" s="150">
        <f t="shared" si="34"/>
        <v>0</v>
      </c>
      <c r="BK40" s="150">
        <f t="shared" si="34"/>
        <v>0</v>
      </c>
      <c r="BL40" s="175">
        <f t="shared" si="34"/>
        <v>0</v>
      </c>
      <c r="BN40" s="57">
        <f t="shared" si="35"/>
        <v>0</v>
      </c>
      <c r="BO40" s="57">
        <f t="shared" si="35"/>
        <v>0</v>
      </c>
      <c r="BP40" s="57">
        <f t="shared" si="35"/>
        <v>0</v>
      </c>
      <c r="BQ40" s="57">
        <f t="shared" si="35"/>
        <v>0</v>
      </c>
      <c r="BR40" s="57">
        <f t="shared" si="35"/>
        <v>0</v>
      </c>
      <c r="BS40" s="57">
        <f t="shared" si="35"/>
        <v>0</v>
      </c>
      <c r="BT40" s="57">
        <f t="shared" si="35"/>
        <v>0</v>
      </c>
      <c r="BU40" s="57">
        <f t="shared" si="35"/>
        <v>1</v>
      </c>
    </row>
    <row r="41" spans="1:73" ht="11.25">
      <c r="A41" s="64">
        <v>56</v>
      </c>
      <c r="B41" s="63">
        <f t="shared" si="33"/>
        <v>38</v>
      </c>
      <c r="C41" s="115" t="s">
        <v>87</v>
      </c>
      <c r="D41" s="86" t="s">
        <v>308</v>
      </c>
      <c r="E41" s="96"/>
      <c r="F41" s="85"/>
      <c r="G41" s="96"/>
      <c r="H41" s="85"/>
      <c r="I41" s="96"/>
      <c r="J41" s="85"/>
      <c r="K41" s="96"/>
      <c r="L41" s="85"/>
      <c r="M41" s="96"/>
      <c r="N41" s="85"/>
      <c r="O41" s="96">
        <v>9</v>
      </c>
      <c r="P41" s="85">
        <v>11</v>
      </c>
      <c r="Q41" s="96">
        <v>7</v>
      </c>
      <c r="R41" s="85">
        <v>9</v>
      </c>
      <c r="S41" s="96">
        <v>4</v>
      </c>
      <c r="T41" s="85">
        <v>11</v>
      </c>
      <c r="U41" s="232">
        <f t="shared" si="36"/>
        <v>9.833333333333334</v>
      </c>
      <c r="V41" s="84">
        <f t="shared" si="37"/>
        <v>6</v>
      </c>
      <c r="W41" s="94">
        <f t="shared" si="38"/>
        <v>4</v>
      </c>
      <c r="X41" s="94">
        <f t="shared" si="39"/>
        <v>11</v>
      </c>
      <c r="Z41" s="152"/>
      <c r="AA41" s="234"/>
      <c r="AB41" s="96">
        <f t="shared" si="40"/>
      </c>
      <c r="AC41" s="85">
        <f t="shared" si="41"/>
      </c>
      <c r="AD41" s="234"/>
      <c r="AE41" s="96">
        <f t="shared" si="42"/>
      </c>
      <c r="AF41" s="85">
        <f t="shared" si="43"/>
      </c>
      <c r="AG41" s="234"/>
      <c r="AH41" s="96">
        <f t="shared" si="44"/>
      </c>
      <c r="AI41" s="85">
        <f t="shared" si="45"/>
      </c>
      <c r="AJ41" s="234"/>
      <c r="AK41" s="96">
        <f t="shared" si="46"/>
      </c>
      <c r="AL41" s="85">
        <f t="shared" si="47"/>
      </c>
      <c r="AM41" s="234"/>
      <c r="AN41" s="96">
        <f t="shared" si="48"/>
      </c>
      <c r="AO41" s="85">
        <f t="shared" si="49"/>
      </c>
      <c r="AP41" s="234">
        <v>2</v>
      </c>
      <c r="AQ41" s="96">
        <f t="shared" si="50"/>
        <v>11</v>
      </c>
      <c r="AR41" s="221">
        <f t="shared" si="51"/>
        <v>11</v>
      </c>
      <c r="AS41" s="234">
        <v>2</v>
      </c>
      <c r="AT41" s="96">
        <f t="shared" si="52"/>
        <v>9</v>
      </c>
      <c r="AU41" s="96">
        <f t="shared" si="53"/>
        <v>11</v>
      </c>
      <c r="AV41" s="234">
        <v>2</v>
      </c>
      <c r="AW41" s="96">
        <f t="shared" si="54"/>
        <v>6</v>
      </c>
      <c r="AX41" s="221">
        <f t="shared" si="55"/>
        <v>11</v>
      </c>
      <c r="AY41" s="250">
        <f t="shared" si="56"/>
        <v>59</v>
      </c>
      <c r="AZ41" s="250">
        <f t="shared" si="57"/>
      </c>
      <c r="BA41" s="250"/>
      <c r="BB41" s="226">
        <f t="shared" si="58"/>
        <v>9.833333333333334</v>
      </c>
      <c r="BC41" s="229"/>
      <c r="BD41" s="223">
        <v>15</v>
      </c>
      <c r="BE41" s="179"/>
      <c r="BF41" s="174">
        <f t="shared" si="59"/>
        <v>0</v>
      </c>
      <c r="BG41" s="150">
        <f t="shared" si="34"/>
        <v>0</v>
      </c>
      <c r="BH41" s="150">
        <f t="shared" si="34"/>
        <v>0</v>
      </c>
      <c r="BI41" s="150">
        <f t="shared" si="34"/>
        <v>0</v>
      </c>
      <c r="BJ41" s="150">
        <f t="shared" si="34"/>
        <v>0</v>
      </c>
      <c r="BK41" s="150">
        <f t="shared" si="34"/>
        <v>0</v>
      </c>
      <c r="BL41" s="175">
        <f t="shared" si="34"/>
        <v>0</v>
      </c>
      <c r="BN41" s="57">
        <f t="shared" si="35"/>
        <v>0</v>
      </c>
      <c r="BO41" s="57">
        <f t="shared" si="35"/>
        <v>0</v>
      </c>
      <c r="BP41" s="57">
        <f t="shared" si="35"/>
        <v>0</v>
      </c>
      <c r="BQ41" s="57">
        <f t="shared" si="35"/>
        <v>0</v>
      </c>
      <c r="BR41" s="57">
        <f t="shared" si="35"/>
        <v>0</v>
      </c>
      <c r="BS41" s="57">
        <f t="shared" si="35"/>
        <v>0</v>
      </c>
      <c r="BT41" s="57">
        <f t="shared" si="35"/>
        <v>1</v>
      </c>
      <c r="BU41" s="57">
        <f t="shared" si="35"/>
        <v>0</v>
      </c>
    </row>
    <row r="42" spans="1:73" ht="11.25">
      <c r="A42" s="64">
        <v>48</v>
      </c>
      <c r="B42" s="63">
        <f t="shared" si="33"/>
        <v>40</v>
      </c>
      <c r="C42" s="127" t="s">
        <v>89</v>
      </c>
      <c r="D42" s="86" t="s">
        <v>217</v>
      </c>
      <c r="E42" s="96"/>
      <c r="F42" s="85"/>
      <c r="G42" s="96"/>
      <c r="H42" s="85"/>
      <c r="I42" s="96">
        <v>8</v>
      </c>
      <c r="J42" s="85">
        <v>9</v>
      </c>
      <c r="K42" s="96"/>
      <c r="L42" s="85"/>
      <c r="M42" s="96"/>
      <c r="N42" s="85"/>
      <c r="O42" s="96">
        <v>10</v>
      </c>
      <c r="P42" s="85"/>
      <c r="Q42" s="96"/>
      <c r="R42" s="85"/>
      <c r="S42" s="96"/>
      <c r="T42" s="85"/>
      <c r="U42" s="232">
        <f t="shared" si="36"/>
        <v>10</v>
      </c>
      <c r="V42" s="84">
        <f t="shared" si="37"/>
        <v>3</v>
      </c>
      <c r="W42" s="94">
        <f t="shared" si="38"/>
        <v>8</v>
      </c>
      <c r="X42" s="94">
        <f t="shared" si="39"/>
        <v>10</v>
      </c>
      <c r="Z42" s="152"/>
      <c r="AA42" s="234"/>
      <c r="AB42" s="96">
        <f t="shared" si="40"/>
      </c>
      <c r="AC42" s="85">
        <f t="shared" si="41"/>
      </c>
      <c r="AD42" s="234"/>
      <c r="AE42" s="96">
        <f t="shared" si="42"/>
      </c>
      <c r="AF42" s="85">
        <f t="shared" si="43"/>
      </c>
      <c r="AG42" s="234">
        <v>1</v>
      </c>
      <c r="AH42" s="96">
        <f t="shared" si="44"/>
        <v>9</v>
      </c>
      <c r="AI42" s="85">
        <f t="shared" si="45"/>
        <v>10</v>
      </c>
      <c r="AJ42" s="234"/>
      <c r="AK42" s="96">
        <f t="shared" si="46"/>
      </c>
      <c r="AL42" s="85">
        <f t="shared" si="47"/>
      </c>
      <c r="AM42" s="234"/>
      <c r="AN42" s="96">
        <f t="shared" si="48"/>
      </c>
      <c r="AO42" s="85">
        <f t="shared" si="49"/>
      </c>
      <c r="AP42" s="234">
        <v>1</v>
      </c>
      <c r="AQ42" s="96">
        <f t="shared" si="50"/>
        <v>11</v>
      </c>
      <c r="AR42" s="221">
        <f t="shared" si="51"/>
      </c>
      <c r="AS42" s="234"/>
      <c r="AT42" s="96">
        <f t="shared" si="52"/>
      </c>
      <c r="AU42" s="96">
        <f t="shared" si="53"/>
      </c>
      <c r="AV42" s="234"/>
      <c r="AW42" s="96">
        <f t="shared" si="54"/>
      </c>
      <c r="AX42" s="221">
        <f t="shared" si="55"/>
      </c>
      <c r="AY42" s="250">
        <f t="shared" si="56"/>
        <v>30</v>
      </c>
      <c r="AZ42" s="250">
        <f t="shared" si="57"/>
      </c>
      <c r="BA42" s="250"/>
      <c r="BB42" s="226">
        <f t="shared" si="58"/>
        <v>10</v>
      </c>
      <c r="BC42" s="229"/>
      <c r="BD42" s="223">
        <v>15</v>
      </c>
      <c r="BE42" s="179"/>
      <c r="BF42" s="174">
        <f t="shared" si="59"/>
        <v>0</v>
      </c>
      <c r="BG42" s="150">
        <f t="shared" si="34"/>
        <v>0</v>
      </c>
      <c r="BH42" s="150">
        <f t="shared" si="34"/>
        <v>0</v>
      </c>
      <c r="BI42" s="150">
        <f t="shared" si="34"/>
        <v>0</v>
      </c>
      <c r="BJ42" s="150">
        <f t="shared" si="34"/>
        <v>0</v>
      </c>
      <c r="BK42" s="150">
        <f t="shared" si="34"/>
        <v>0</v>
      </c>
      <c r="BL42" s="175">
        <f t="shared" si="34"/>
        <v>0</v>
      </c>
      <c r="BN42" s="57">
        <f t="shared" si="35"/>
        <v>0</v>
      </c>
      <c r="BO42" s="57">
        <f t="shared" si="35"/>
        <v>0</v>
      </c>
      <c r="BP42" s="57">
        <f t="shared" si="35"/>
        <v>0</v>
      </c>
      <c r="BQ42" s="57">
        <f t="shared" si="35"/>
        <v>0</v>
      </c>
      <c r="BR42" s="57">
        <f t="shared" si="35"/>
        <v>0</v>
      </c>
      <c r="BS42" s="57">
        <f t="shared" si="35"/>
        <v>0</v>
      </c>
      <c r="BT42" s="57">
        <f t="shared" si="35"/>
        <v>0</v>
      </c>
      <c r="BU42" s="57" t="b">
        <f t="shared" si="35"/>
        <v>0</v>
      </c>
    </row>
    <row r="43" spans="1:73" ht="11.25">
      <c r="A43" s="64">
        <v>32</v>
      </c>
      <c r="B43" s="63">
        <f t="shared" si="33"/>
        <v>40</v>
      </c>
      <c r="C43" s="4" t="s">
        <v>66</v>
      </c>
      <c r="D43" s="86" t="s">
        <v>164</v>
      </c>
      <c r="E43" s="96">
        <v>2</v>
      </c>
      <c r="F43" s="85">
        <v>4</v>
      </c>
      <c r="G43" s="96"/>
      <c r="H43" s="85"/>
      <c r="I43" s="96"/>
      <c r="J43" s="85"/>
      <c r="K43" s="96"/>
      <c r="L43" s="85"/>
      <c r="M43" s="96"/>
      <c r="N43" s="85"/>
      <c r="O43" s="96"/>
      <c r="P43" s="85"/>
      <c r="Q43" s="96"/>
      <c r="R43" s="85"/>
      <c r="S43" s="96"/>
      <c r="T43" s="85"/>
      <c r="U43" s="232">
        <f t="shared" si="36"/>
        <v>10</v>
      </c>
      <c r="V43" s="84">
        <f t="shared" si="37"/>
        <v>2</v>
      </c>
      <c r="W43" s="94">
        <f t="shared" si="38"/>
        <v>2</v>
      </c>
      <c r="X43" s="94">
        <f t="shared" si="39"/>
        <v>4</v>
      </c>
      <c r="Z43" s="152"/>
      <c r="AA43" s="234">
        <v>2</v>
      </c>
      <c r="AB43" s="96">
        <f t="shared" si="40"/>
        <v>4</v>
      </c>
      <c r="AC43" s="85">
        <f t="shared" si="41"/>
        <v>6</v>
      </c>
      <c r="AD43" s="234"/>
      <c r="AE43" s="96">
        <f t="shared" si="42"/>
      </c>
      <c r="AF43" s="85">
        <f t="shared" si="43"/>
      </c>
      <c r="AG43" s="234"/>
      <c r="AH43" s="96">
        <f t="shared" si="44"/>
      </c>
      <c r="AI43" s="85">
        <f t="shared" si="45"/>
      </c>
      <c r="AJ43" s="234"/>
      <c r="AK43" s="96">
        <f t="shared" si="46"/>
      </c>
      <c r="AL43" s="85">
        <f t="shared" si="47"/>
      </c>
      <c r="AM43" s="234"/>
      <c r="AN43" s="96">
        <f t="shared" si="48"/>
      </c>
      <c r="AO43" s="85">
        <f t="shared" si="49"/>
      </c>
      <c r="AP43" s="234"/>
      <c r="AQ43" s="96">
        <f t="shared" si="50"/>
      </c>
      <c r="AR43" s="221">
        <f t="shared" si="51"/>
      </c>
      <c r="AS43" s="234"/>
      <c r="AT43" s="96">
        <f t="shared" si="52"/>
      </c>
      <c r="AU43" s="96">
        <f t="shared" si="53"/>
      </c>
      <c r="AV43" s="234"/>
      <c r="AW43" s="96">
        <f t="shared" si="54"/>
      </c>
      <c r="AX43" s="221">
        <f t="shared" si="55"/>
      </c>
      <c r="AY43" s="250">
        <f t="shared" si="56"/>
        <v>10</v>
      </c>
      <c r="AZ43" s="250">
        <f t="shared" si="57"/>
      </c>
      <c r="BA43" s="250"/>
      <c r="BB43" s="226">
        <f t="shared" si="58"/>
        <v>5</v>
      </c>
      <c r="BC43" s="229"/>
      <c r="BD43" s="223">
        <v>15</v>
      </c>
      <c r="BE43" s="179"/>
      <c r="BF43" s="174">
        <f t="shared" si="59"/>
        <v>0</v>
      </c>
      <c r="BG43" s="150">
        <f aca="true" t="shared" si="60" ref="BG43:BL52">IF($C43=BG$1,$BF43,0)</f>
        <v>0</v>
      </c>
      <c r="BH43" s="150">
        <f t="shared" si="60"/>
        <v>0</v>
      </c>
      <c r="BI43" s="150">
        <f t="shared" si="60"/>
        <v>0</v>
      </c>
      <c r="BJ43" s="150">
        <f t="shared" si="60"/>
        <v>0</v>
      </c>
      <c r="BK43" s="150">
        <f t="shared" si="60"/>
        <v>0</v>
      </c>
      <c r="BL43" s="175">
        <f t="shared" si="60"/>
        <v>0</v>
      </c>
      <c r="BN43" s="57" t="b">
        <f aca="true" t="shared" si="61" ref="BN43:BU52">IF($C43=BN$1,IF(COUNTA($S43:$T43)&gt;0,1),0)</f>
        <v>0</v>
      </c>
      <c r="BO43" s="57">
        <f t="shared" si="61"/>
        <v>0</v>
      </c>
      <c r="BP43" s="57">
        <f t="shared" si="61"/>
        <v>0</v>
      </c>
      <c r="BQ43" s="57">
        <f t="shared" si="61"/>
        <v>0</v>
      </c>
      <c r="BR43" s="57">
        <f t="shared" si="61"/>
        <v>0</v>
      </c>
      <c r="BS43" s="57">
        <f t="shared" si="61"/>
        <v>0</v>
      </c>
      <c r="BT43" s="57">
        <f t="shared" si="61"/>
        <v>0</v>
      </c>
      <c r="BU43" s="57">
        <f t="shared" si="61"/>
        <v>0</v>
      </c>
    </row>
    <row r="44" spans="1:73" ht="11.25">
      <c r="A44" s="64">
        <v>54</v>
      </c>
      <c r="B44" s="63">
        <f t="shared" si="33"/>
        <v>42</v>
      </c>
      <c r="C44" s="127" t="s">
        <v>89</v>
      </c>
      <c r="D44" s="86" t="s">
        <v>92</v>
      </c>
      <c r="E44" s="96">
        <v>12</v>
      </c>
      <c r="F44" s="85"/>
      <c r="G44" s="96"/>
      <c r="H44" s="85"/>
      <c r="I44" s="96"/>
      <c r="J44" s="85"/>
      <c r="K44" s="96">
        <v>6</v>
      </c>
      <c r="L44" s="85">
        <v>8</v>
      </c>
      <c r="M44" s="96"/>
      <c r="N44" s="85"/>
      <c r="O44" s="96"/>
      <c r="P44" s="85"/>
      <c r="Q44" s="96"/>
      <c r="R44" s="85"/>
      <c r="S44" s="96"/>
      <c r="T44" s="85"/>
      <c r="U44" s="232">
        <f t="shared" si="36"/>
        <v>10.333333333333334</v>
      </c>
      <c r="V44" s="84">
        <f t="shared" si="37"/>
        <v>3</v>
      </c>
      <c r="W44" s="94">
        <f t="shared" si="38"/>
        <v>6</v>
      </c>
      <c r="X44" s="94">
        <f t="shared" si="39"/>
        <v>12</v>
      </c>
      <c r="Z44" s="152"/>
      <c r="AA44" s="234">
        <v>1</v>
      </c>
      <c r="AB44" s="96">
        <f t="shared" si="40"/>
        <v>13</v>
      </c>
      <c r="AC44" s="85">
        <f t="shared" si="41"/>
      </c>
      <c r="AD44" s="234"/>
      <c r="AE44" s="96">
        <f t="shared" si="42"/>
      </c>
      <c r="AF44" s="85">
        <f t="shared" si="43"/>
      </c>
      <c r="AG44" s="234"/>
      <c r="AH44" s="96">
        <f t="shared" si="44"/>
      </c>
      <c r="AI44" s="85">
        <f t="shared" si="45"/>
      </c>
      <c r="AJ44" s="234">
        <v>2</v>
      </c>
      <c r="AK44" s="96">
        <f t="shared" si="46"/>
        <v>8</v>
      </c>
      <c r="AL44" s="85">
        <f t="shared" si="47"/>
        <v>10</v>
      </c>
      <c r="AM44" s="234"/>
      <c r="AN44" s="96">
        <f t="shared" si="48"/>
      </c>
      <c r="AO44" s="85">
        <f t="shared" si="49"/>
      </c>
      <c r="AP44" s="234"/>
      <c r="AQ44" s="96">
        <f t="shared" si="50"/>
      </c>
      <c r="AR44" s="221">
        <f t="shared" si="51"/>
      </c>
      <c r="AS44" s="234"/>
      <c r="AT44" s="96">
        <f t="shared" si="52"/>
      </c>
      <c r="AU44" s="96">
        <f t="shared" si="53"/>
      </c>
      <c r="AV44" s="234"/>
      <c r="AW44" s="96">
        <f t="shared" si="54"/>
      </c>
      <c r="AX44" s="221">
        <f t="shared" si="55"/>
      </c>
      <c r="AY44" s="250">
        <f t="shared" si="56"/>
        <v>31</v>
      </c>
      <c r="AZ44" s="250">
        <f t="shared" si="57"/>
      </c>
      <c r="BA44" s="250"/>
      <c r="BB44" s="226">
        <f t="shared" si="58"/>
        <v>10.333333333333334</v>
      </c>
      <c r="BC44" s="229"/>
      <c r="BD44" s="223">
        <v>15</v>
      </c>
      <c r="BE44" s="179"/>
      <c r="BF44" s="174">
        <f t="shared" si="59"/>
        <v>0</v>
      </c>
      <c r="BG44" s="150">
        <f t="shared" si="60"/>
        <v>0</v>
      </c>
      <c r="BH44" s="150">
        <f t="shared" si="60"/>
        <v>0</v>
      </c>
      <c r="BI44" s="150">
        <f t="shared" si="60"/>
        <v>0</v>
      </c>
      <c r="BJ44" s="150">
        <f t="shared" si="60"/>
        <v>0</v>
      </c>
      <c r="BK44" s="150">
        <f t="shared" si="60"/>
        <v>0</v>
      </c>
      <c r="BL44" s="175">
        <f t="shared" si="60"/>
        <v>0</v>
      </c>
      <c r="BN44" s="57">
        <f t="shared" si="61"/>
        <v>0</v>
      </c>
      <c r="BO44" s="57">
        <f t="shared" si="61"/>
        <v>0</v>
      </c>
      <c r="BP44" s="57">
        <f t="shared" si="61"/>
        <v>0</v>
      </c>
      <c r="BQ44" s="57">
        <f t="shared" si="61"/>
        <v>0</v>
      </c>
      <c r="BR44" s="57">
        <f t="shared" si="61"/>
        <v>0</v>
      </c>
      <c r="BS44" s="57">
        <f t="shared" si="61"/>
        <v>0</v>
      </c>
      <c r="BT44" s="57">
        <f t="shared" si="61"/>
        <v>0</v>
      </c>
      <c r="BU44" s="57" t="b">
        <f t="shared" si="61"/>
        <v>0</v>
      </c>
    </row>
    <row r="45" spans="1:73" ht="11.25">
      <c r="A45" s="64">
        <v>54</v>
      </c>
      <c r="B45" s="63">
        <f t="shared" si="33"/>
        <v>42</v>
      </c>
      <c r="C45" s="115" t="s">
        <v>87</v>
      </c>
      <c r="D45" s="86" t="s">
        <v>81</v>
      </c>
      <c r="E45" s="217">
        <v>12</v>
      </c>
      <c r="F45" s="85">
        <v>12</v>
      </c>
      <c r="G45" s="96">
        <v>10</v>
      </c>
      <c r="H45" s="85">
        <v>8</v>
      </c>
      <c r="I45" s="96"/>
      <c r="J45" s="85"/>
      <c r="K45" s="96">
        <v>9</v>
      </c>
      <c r="L45" s="85">
        <v>7</v>
      </c>
      <c r="M45" s="96">
        <v>10</v>
      </c>
      <c r="N45" s="85">
        <v>11</v>
      </c>
      <c r="O45" s="96"/>
      <c r="P45" s="85"/>
      <c r="Q45" s="96">
        <v>8</v>
      </c>
      <c r="R45" s="85">
        <v>9</v>
      </c>
      <c r="S45" s="96"/>
      <c r="T45" s="85"/>
      <c r="U45" s="232">
        <f t="shared" si="36"/>
        <v>10.333333333333334</v>
      </c>
      <c r="V45" s="84">
        <f t="shared" si="37"/>
        <v>10</v>
      </c>
      <c r="W45" s="94">
        <f t="shared" si="38"/>
        <v>7</v>
      </c>
      <c r="X45" s="94">
        <f t="shared" si="39"/>
        <v>12</v>
      </c>
      <c r="Z45" s="152"/>
      <c r="AA45" s="234"/>
      <c r="AB45" s="96">
        <f t="shared" si="40"/>
        <v>12</v>
      </c>
      <c r="AC45" s="85">
        <f t="shared" si="41"/>
        <v>12</v>
      </c>
      <c r="AD45" s="234">
        <v>1</v>
      </c>
      <c r="AE45" s="96">
        <f t="shared" si="42"/>
        <v>11</v>
      </c>
      <c r="AF45" s="85">
        <f t="shared" si="43"/>
        <v>9</v>
      </c>
      <c r="AG45" s="234"/>
      <c r="AH45" s="96">
        <f t="shared" si="44"/>
      </c>
      <c r="AI45" s="85">
        <f t="shared" si="45"/>
      </c>
      <c r="AJ45" s="234">
        <v>2</v>
      </c>
      <c r="AK45" s="96">
        <f t="shared" si="46"/>
        <v>11</v>
      </c>
      <c r="AL45" s="85">
        <f t="shared" si="47"/>
        <v>9</v>
      </c>
      <c r="AM45" s="234">
        <v>1</v>
      </c>
      <c r="AN45" s="96">
        <f t="shared" si="48"/>
        <v>11</v>
      </c>
      <c r="AO45" s="85">
        <f t="shared" si="49"/>
        <v>11</v>
      </c>
      <c r="AP45" s="234"/>
      <c r="AQ45" s="96">
        <f t="shared" si="50"/>
      </c>
      <c r="AR45" s="221">
        <f t="shared" si="51"/>
      </c>
      <c r="AS45" s="234">
        <v>1</v>
      </c>
      <c r="AT45" s="96">
        <f t="shared" si="52"/>
        <v>9</v>
      </c>
      <c r="AU45" s="96">
        <f t="shared" si="53"/>
        <v>10</v>
      </c>
      <c r="AV45" s="234"/>
      <c r="AW45" s="96">
        <f t="shared" si="54"/>
      </c>
      <c r="AX45" s="221">
        <f t="shared" si="55"/>
      </c>
      <c r="AY45" s="250">
        <f t="shared" si="56"/>
        <v>105</v>
      </c>
      <c r="AZ45" s="250">
        <f t="shared" si="57"/>
        <v>93</v>
      </c>
      <c r="BA45" s="250"/>
      <c r="BB45" s="226">
        <f t="shared" si="58"/>
        <v>10.333333333333334</v>
      </c>
      <c r="BC45" s="229"/>
      <c r="BD45" s="223">
        <v>15</v>
      </c>
      <c r="BE45" s="179"/>
      <c r="BF45" s="174">
        <f t="shared" si="59"/>
        <v>0</v>
      </c>
      <c r="BG45" s="150">
        <f t="shared" si="60"/>
        <v>0</v>
      </c>
      <c r="BH45" s="150">
        <f t="shared" si="60"/>
        <v>0</v>
      </c>
      <c r="BI45" s="150">
        <f t="shared" si="60"/>
        <v>0</v>
      </c>
      <c r="BJ45" s="150">
        <f t="shared" si="60"/>
        <v>0</v>
      </c>
      <c r="BK45" s="150">
        <f t="shared" si="60"/>
        <v>0</v>
      </c>
      <c r="BL45" s="175">
        <f t="shared" si="60"/>
        <v>0</v>
      </c>
      <c r="BN45" s="57">
        <f t="shared" si="61"/>
        <v>0</v>
      </c>
      <c r="BO45" s="57">
        <f t="shared" si="61"/>
        <v>0</v>
      </c>
      <c r="BP45" s="57">
        <f t="shared" si="61"/>
        <v>0</v>
      </c>
      <c r="BQ45" s="57">
        <f t="shared" si="61"/>
        <v>0</v>
      </c>
      <c r="BR45" s="57">
        <f t="shared" si="61"/>
        <v>0</v>
      </c>
      <c r="BS45" s="57">
        <f t="shared" si="61"/>
        <v>0</v>
      </c>
      <c r="BT45" s="57" t="b">
        <f t="shared" si="61"/>
        <v>0</v>
      </c>
      <c r="BU45" s="57">
        <f t="shared" si="61"/>
        <v>0</v>
      </c>
    </row>
    <row r="46" spans="1:73" ht="11.25">
      <c r="A46" s="64">
        <v>60</v>
      </c>
      <c r="B46" s="63">
        <f t="shared" si="33"/>
        <v>44</v>
      </c>
      <c r="C46" s="3" t="s">
        <v>252</v>
      </c>
      <c r="D46" s="86" t="s">
        <v>94</v>
      </c>
      <c r="E46" s="88">
        <v>9</v>
      </c>
      <c r="F46" s="87">
        <v>9</v>
      </c>
      <c r="G46" s="88"/>
      <c r="H46" s="87"/>
      <c r="I46" s="88"/>
      <c r="J46" s="87"/>
      <c r="K46" s="88"/>
      <c r="L46" s="87"/>
      <c r="M46" s="88">
        <v>9</v>
      </c>
      <c r="N46" s="87">
        <v>10</v>
      </c>
      <c r="O46" s="88"/>
      <c r="P46" s="87"/>
      <c r="Q46" s="88"/>
      <c r="R46" s="87"/>
      <c r="S46" s="88">
        <v>7</v>
      </c>
      <c r="T46" s="87">
        <v>7</v>
      </c>
      <c r="U46" s="232">
        <f t="shared" si="36"/>
        <v>10.5</v>
      </c>
      <c r="V46" s="84">
        <f t="shared" si="37"/>
        <v>6</v>
      </c>
      <c r="W46" s="94">
        <f t="shared" si="38"/>
        <v>7</v>
      </c>
      <c r="X46" s="94">
        <f t="shared" si="39"/>
        <v>10</v>
      </c>
      <c r="Z46" s="152"/>
      <c r="AA46" s="234">
        <v>2</v>
      </c>
      <c r="AB46" s="88">
        <f t="shared" si="40"/>
        <v>11</v>
      </c>
      <c r="AC46" s="87">
        <f t="shared" si="41"/>
        <v>11</v>
      </c>
      <c r="AD46" s="234"/>
      <c r="AE46" s="88">
        <f t="shared" si="42"/>
      </c>
      <c r="AF46" s="87">
        <f t="shared" si="43"/>
      </c>
      <c r="AG46" s="234"/>
      <c r="AH46" s="88">
        <f t="shared" si="44"/>
      </c>
      <c r="AI46" s="87">
        <f t="shared" si="45"/>
      </c>
      <c r="AJ46" s="234"/>
      <c r="AK46" s="88">
        <f t="shared" si="46"/>
      </c>
      <c r="AL46" s="87">
        <f t="shared" si="47"/>
      </c>
      <c r="AM46" s="234">
        <v>2</v>
      </c>
      <c r="AN46" s="88">
        <f t="shared" si="48"/>
        <v>11</v>
      </c>
      <c r="AO46" s="87">
        <f t="shared" si="49"/>
        <v>12</v>
      </c>
      <c r="AP46" s="234"/>
      <c r="AQ46" s="88">
        <f t="shared" si="50"/>
      </c>
      <c r="AR46" s="133">
        <f t="shared" si="51"/>
      </c>
      <c r="AS46" s="234"/>
      <c r="AT46" s="96">
        <f t="shared" si="52"/>
      </c>
      <c r="AU46" s="96">
        <f t="shared" si="53"/>
      </c>
      <c r="AV46" s="234">
        <v>2</v>
      </c>
      <c r="AW46" s="88">
        <f t="shared" si="54"/>
        <v>9</v>
      </c>
      <c r="AX46" s="133">
        <f t="shared" si="55"/>
        <v>9</v>
      </c>
      <c r="AY46" s="250">
        <f t="shared" si="56"/>
        <v>63</v>
      </c>
      <c r="AZ46" s="250">
        <f t="shared" si="57"/>
      </c>
      <c r="BA46" s="250"/>
      <c r="BB46" s="226">
        <f t="shared" si="58"/>
        <v>10.5</v>
      </c>
      <c r="BC46" s="229"/>
      <c r="BD46" s="223">
        <v>15</v>
      </c>
      <c r="BE46" s="179"/>
      <c r="BF46" s="174">
        <f t="shared" si="59"/>
        <v>0</v>
      </c>
      <c r="BG46" s="150">
        <f t="shared" si="60"/>
        <v>0</v>
      </c>
      <c r="BH46" s="150">
        <f t="shared" si="60"/>
        <v>0</v>
      </c>
      <c r="BI46" s="150">
        <f t="shared" si="60"/>
        <v>0</v>
      </c>
      <c r="BJ46" s="150">
        <f t="shared" si="60"/>
        <v>0</v>
      </c>
      <c r="BK46" s="150">
        <f t="shared" si="60"/>
        <v>0</v>
      </c>
      <c r="BL46" s="175">
        <f t="shared" si="60"/>
        <v>0</v>
      </c>
      <c r="BN46" s="57">
        <f t="shared" si="61"/>
        <v>0</v>
      </c>
      <c r="BO46" s="57">
        <f t="shared" si="61"/>
        <v>0</v>
      </c>
      <c r="BP46" s="57">
        <f t="shared" si="61"/>
        <v>0</v>
      </c>
      <c r="BQ46" s="57">
        <f t="shared" si="61"/>
        <v>0</v>
      </c>
      <c r="BR46" s="57">
        <f t="shared" si="61"/>
        <v>0</v>
      </c>
      <c r="BS46" s="57">
        <f t="shared" si="61"/>
        <v>0</v>
      </c>
      <c r="BT46" s="57">
        <f t="shared" si="61"/>
        <v>0</v>
      </c>
      <c r="BU46" s="57">
        <f t="shared" si="61"/>
        <v>0</v>
      </c>
    </row>
    <row r="47" spans="1:73" ht="11.25">
      <c r="A47" s="64">
        <v>19</v>
      </c>
      <c r="B47" s="63">
        <f t="shared" si="33"/>
        <v>44</v>
      </c>
      <c r="C47" s="4" t="s">
        <v>66</v>
      </c>
      <c r="D47" s="86" t="s">
        <v>82</v>
      </c>
      <c r="E47" s="88">
        <v>5</v>
      </c>
      <c r="F47" s="87">
        <v>3</v>
      </c>
      <c r="G47" s="88"/>
      <c r="H47" s="87"/>
      <c r="I47" s="88"/>
      <c r="J47" s="87"/>
      <c r="K47" s="88"/>
      <c r="L47" s="87"/>
      <c r="M47" s="88"/>
      <c r="N47" s="87"/>
      <c r="O47" s="88"/>
      <c r="P47" s="87"/>
      <c r="Q47" s="88"/>
      <c r="R47" s="87"/>
      <c r="S47" s="88"/>
      <c r="T47" s="87"/>
      <c r="U47" s="232">
        <f t="shared" si="36"/>
        <v>10.5</v>
      </c>
      <c r="V47" s="84">
        <f t="shared" si="37"/>
        <v>2</v>
      </c>
      <c r="W47" s="94">
        <f t="shared" si="38"/>
        <v>3</v>
      </c>
      <c r="X47" s="94">
        <f t="shared" si="39"/>
        <v>5</v>
      </c>
      <c r="Z47" s="152"/>
      <c r="AA47" s="234">
        <v>2</v>
      </c>
      <c r="AB47" s="88">
        <f t="shared" si="40"/>
        <v>7</v>
      </c>
      <c r="AC47" s="87">
        <f t="shared" si="41"/>
        <v>5</v>
      </c>
      <c r="AD47" s="234"/>
      <c r="AE47" s="88">
        <f t="shared" si="42"/>
      </c>
      <c r="AF47" s="87">
        <f t="shared" si="43"/>
      </c>
      <c r="AG47" s="234"/>
      <c r="AH47" s="88">
        <f t="shared" si="44"/>
      </c>
      <c r="AI47" s="87">
        <f t="shared" si="45"/>
      </c>
      <c r="AJ47" s="234"/>
      <c r="AK47" s="88">
        <f t="shared" si="46"/>
      </c>
      <c r="AL47" s="87">
        <f t="shared" si="47"/>
      </c>
      <c r="AM47" s="234"/>
      <c r="AN47" s="88">
        <f t="shared" si="48"/>
      </c>
      <c r="AO47" s="87">
        <f t="shared" si="49"/>
      </c>
      <c r="AP47" s="234"/>
      <c r="AQ47" s="88">
        <f t="shared" si="50"/>
      </c>
      <c r="AR47" s="133">
        <f t="shared" si="51"/>
      </c>
      <c r="AS47" s="234"/>
      <c r="AT47" s="96">
        <f t="shared" si="52"/>
      </c>
      <c r="AU47" s="96">
        <f t="shared" si="53"/>
      </c>
      <c r="AV47" s="234"/>
      <c r="AW47" s="88">
        <f t="shared" si="54"/>
      </c>
      <c r="AX47" s="133">
        <f t="shared" si="55"/>
      </c>
      <c r="AY47" s="250">
        <f t="shared" si="56"/>
        <v>12</v>
      </c>
      <c r="AZ47" s="250">
        <f t="shared" si="57"/>
      </c>
      <c r="BA47" s="250"/>
      <c r="BB47" s="226">
        <f t="shared" si="58"/>
        <v>6</v>
      </c>
      <c r="BC47" s="229"/>
      <c r="BD47" s="223">
        <v>15</v>
      </c>
      <c r="BE47" s="179"/>
      <c r="BF47" s="174">
        <f t="shared" si="59"/>
        <v>0</v>
      </c>
      <c r="BG47" s="150">
        <f t="shared" si="60"/>
        <v>0</v>
      </c>
      <c r="BH47" s="150">
        <f t="shared" si="60"/>
        <v>0</v>
      </c>
      <c r="BI47" s="150">
        <f t="shared" si="60"/>
        <v>0</v>
      </c>
      <c r="BJ47" s="150">
        <f t="shared" si="60"/>
        <v>0</v>
      </c>
      <c r="BK47" s="150">
        <f t="shared" si="60"/>
        <v>0</v>
      </c>
      <c r="BL47" s="175">
        <f t="shared" si="60"/>
        <v>0</v>
      </c>
      <c r="BN47" s="57" t="b">
        <f t="shared" si="61"/>
        <v>0</v>
      </c>
      <c r="BO47" s="57">
        <f t="shared" si="61"/>
        <v>0</v>
      </c>
      <c r="BP47" s="57">
        <f t="shared" si="61"/>
        <v>0</v>
      </c>
      <c r="BQ47" s="57">
        <f t="shared" si="61"/>
        <v>0</v>
      </c>
      <c r="BR47" s="57">
        <f t="shared" si="61"/>
        <v>0</v>
      </c>
      <c r="BS47" s="57">
        <f t="shared" si="61"/>
        <v>0</v>
      </c>
      <c r="BT47" s="57">
        <f t="shared" si="61"/>
        <v>0</v>
      </c>
      <c r="BU47" s="57">
        <f t="shared" si="61"/>
        <v>0</v>
      </c>
    </row>
    <row r="48" spans="1:73" ht="11.25">
      <c r="A48" s="64">
        <v>7</v>
      </c>
      <c r="B48" s="63">
        <f t="shared" si="33"/>
        <v>46</v>
      </c>
      <c r="C48" s="4" t="s">
        <v>66</v>
      </c>
      <c r="D48" s="86" t="s">
        <v>67</v>
      </c>
      <c r="E48" s="88"/>
      <c r="F48" s="87"/>
      <c r="G48" s="88">
        <v>7</v>
      </c>
      <c r="H48" s="87">
        <v>4</v>
      </c>
      <c r="I48" s="88"/>
      <c r="J48" s="87"/>
      <c r="K48" s="88"/>
      <c r="L48" s="87"/>
      <c r="M48" s="88"/>
      <c r="N48" s="87"/>
      <c r="O48" s="88"/>
      <c r="P48" s="87"/>
      <c r="Q48" s="88"/>
      <c r="R48" s="87"/>
      <c r="S48" s="88"/>
      <c r="T48" s="87"/>
      <c r="U48" s="232">
        <f t="shared" si="36"/>
        <v>10.75</v>
      </c>
      <c r="V48" s="84">
        <f t="shared" si="37"/>
        <v>2</v>
      </c>
      <c r="W48" s="94">
        <f t="shared" si="38"/>
        <v>4</v>
      </c>
      <c r="X48" s="94">
        <f t="shared" si="39"/>
        <v>7</v>
      </c>
      <c r="Z48" s="152"/>
      <c r="AA48" s="234"/>
      <c r="AB48" s="88">
        <f t="shared" si="40"/>
      </c>
      <c r="AC48" s="87">
        <f t="shared" si="41"/>
      </c>
      <c r="AD48" s="234">
        <v>1</v>
      </c>
      <c r="AE48" s="88">
        <f t="shared" si="42"/>
        <v>8</v>
      </c>
      <c r="AF48" s="87">
        <f t="shared" si="43"/>
        <v>5</v>
      </c>
      <c r="AG48" s="234"/>
      <c r="AH48" s="88">
        <f t="shared" si="44"/>
      </c>
      <c r="AI48" s="87">
        <f t="shared" si="45"/>
      </c>
      <c r="AJ48" s="234"/>
      <c r="AK48" s="88">
        <f t="shared" si="46"/>
      </c>
      <c r="AL48" s="87">
        <f t="shared" si="47"/>
      </c>
      <c r="AM48" s="234"/>
      <c r="AN48" s="88">
        <f t="shared" si="48"/>
      </c>
      <c r="AO48" s="87">
        <f t="shared" si="49"/>
      </c>
      <c r="AP48" s="234"/>
      <c r="AQ48" s="88">
        <f t="shared" si="50"/>
      </c>
      <c r="AR48" s="133">
        <f t="shared" si="51"/>
      </c>
      <c r="AS48" s="234"/>
      <c r="AT48" s="96">
        <f t="shared" si="52"/>
      </c>
      <c r="AU48" s="96">
        <f t="shared" si="53"/>
      </c>
      <c r="AV48" s="234"/>
      <c r="AW48" s="88">
        <f t="shared" si="54"/>
      </c>
      <c r="AX48" s="133">
        <f t="shared" si="55"/>
      </c>
      <c r="AY48" s="250">
        <f t="shared" si="56"/>
        <v>13</v>
      </c>
      <c r="AZ48" s="250">
        <f t="shared" si="57"/>
      </c>
      <c r="BA48" s="250"/>
      <c r="BB48" s="226">
        <f t="shared" si="58"/>
        <v>6.5</v>
      </c>
      <c r="BC48" s="229"/>
      <c r="BD48" s="223">
        <v>15</v>
      </c>
      <c r="BE48" s="179"/>
      <c r="BF48" s="174">
        <f t="shared" si="59"/>
        <v>0</v>
      </c>
      <c r="BG48" s="150">
        <f t="shared" si="60"/>
        <v>0</v>
      </c>
      <c r="BH48" s="150">
        <f t="shared" si="60"/>
        <v>0</v>
      </c>
      <c r="BI48" s="150">
        <f t="shared" si="60"/>
        <v>0</v>
      </c>
      <c r="BJ48" s="150">
        <f t="shared" si="60"/>
        <v>0</v>
      </c>
      <c r="BK48" s="150">
        <f t="shared" si="60"/>
        <v>0</v>
      </c>
      <c r="BL48" s="175">
        <f t="shared" si="60"/>
        <v>0</v>
      </c>
      <c r="BN48" s="57" t="b">
        <f t="shared" si="61"/>
        <v>0</v>
      </c>
      <c r="BO48" s="57">
        <f t="shared" si="61"/>
        <v>0</v>
      </c>
      <c r="BP48" s="57">
        <f t="shared" si="61"/>
        <v>0</v>
      </c>
      <c r="BQ48" s="57">
        <f t="shared" si="61"/>
        <v>0</v>
      </c>
      <c r="BR48" s="57">
        <f t="shared" si="61"/>
        <v>0</v>
      </c>
      <c r="BS48" s="57">
        <f t="shared" si="61"/>
        <v>0</v>
      </c>
      <c r="BT48" s="57">
        <f t="shared" si="61"/>
        <v>0</v>
      </c>
      <c r="BU48" s="57">
        <f t="shared" si="61"/>
        <v>0</v>
      </c>
    </row>
    <row r="49" spans="1:73" ht="11.25">
      <c r="A49" s="64">
        <v>40</v>
      </c>
      <c r="B49" s="63">
        <f t="shared" si="33"/>
        <v>46</v>
      </c>
      <c r="C49" s="5" t="s">
        <v>5</v>
      </c>
      <c r="D49" s="86" t="s">
        <v>274</v>
      </c>
      <c r="E49" s="88"/>
      <c r="F49" s="87"/>
      <c r="G49" s="88"/>
      <c r="H49" s="87"/>
      <c r="I49" s="88"/>
      <c r="J49" s="87"/>
      <c r="K49" s="88"/>
      <c r="L49" s="87"/>
      <c r="M49" s="88">
        <v>3</v>
      </c>
      <c r="N49" s="87">
        <v>6</v>
      </c>
      <c r="O49" s="88"/>
      <c r="P49" s="87"/>
      <c r="Q49" s="88"/>
      <c r="R49" s="87"/>
      <c r="S49" s="88"/>
      <c r="T49" s="87"/>
      <c r="U49" s="232">
        <f t="shared" si="36"/>
        <v>10.75</v>
      </c>
      <c r="V49" s="84">
        <f t="shared" si="37"/>
        <v>2</v>
      </c>
      <c r="W49" s="94">
        <f t="shared" si="38"/>
        <v>3</v>
      </c>
      <c r="X49" s="94">
        <f t="shared" si="39"/>
        <v>6</v>
      </c>
      <c r="Z49" s="152"/>
      <c r="AA49" s="234"/>
      <c r="AB49" s="88">
        <f t="shared" si="40"/>
      </c>
      <c r="AC49" s="87">
        <f t="shared" si="41"/>
      </c>
      <c r="AD49" s="234"/>
      <c r="AE49" s="88">
        <f t="shared" si="42"/>
      </c>
      <c r="AF49" s="87">
        <f t="shared" si="43"/>
      </c>
      <c r="AG49" s="234"/>
      <c r="AH49" s="88">
        <f t="shared" si="44"/>
      </c>
      <c r="AI49" s="87">
        <f t="shared" si="45"/>
      </c>
      <c r="AJ49" s="234"/>
      <c r="AK49" s="88">
        <f t="shared" si="46"/>
      </c>
      <c r="AL49" s="87">
        <f t="shared" si="47"/>
      </c>
      <c r="AM49" s="234">
        <v>2</v>
      </c>
      <c r="AN49" s="88">
        <f t="shared" si="48"/>
        <v>5</v>
      </c>
      <c r="AO49" s="87">
        <f t="shared" si="49"/>
        <v>8</v>
      </c>
      <c r="AP49" s="234"/>
      <c r="AQ49" s="88">
        <f t="shared" si="50"/>
      </c>
      <c r="AR49" s="133">
        <f t="shared" si="51"/>
      </c>
      <c r="AS49" s="234"/>
      <c r="AT49" s="96">
        <f t="shared" si="52"/>
      </c>
      <c r="AU49" s="96">
        <f t="shared" si="53"/>
      </c>
      <c r="AV49" s="234"/>
      <c r="AW49" s="88">
        <f t="shared" si="54"/>
      </c>
      <c r="AX49" s="133">
        <f t="shared" si="55"/>
      </c>
      <c r="AY49" s="250">
        <f t="shared" si="56"/>
        <v>13</v>
      </c>
      <c r="AZ49" s="250">
        <f t="shared" si="57"/>
      </c>
      <c r="BA49" s="250"/>
      <c r="BB49" s="226">
        <f t="shared" si="58"/>
        <v>6.5</v>
      </c>
      <c r="BC49" s="229"/>
      <c r="BD49" s="223">
        <v>15</v>
      </c>
      <c r="BE49" s="179"/>
      <c r="BF49" s="174">
        <f t="shared" si="59"/>
        <v>0</v>
      </c>
      <c r="BG49" s="150">
        <f t="shared" si="60"/>
        <v>0</v>
      </c>
      <c r="BH49" s="150">
        <f t="shared" si="60"/>
        <v>0</v>
      </c>
      <c r="BI49" s="150">
        <f t="shared" si="60"/>
        <v>0</v>
      </c>
      <c r="BJ49" s="150">
        <f t="shared" si="60"/>
        <v>0</v>
      </c>
      <c r="BK49" s="150">
        <f t="shared" si="60"/>
        <v>0</v>
      </c>
      <c r="BL49" s="175">
        <f t="shared" si="60"/>
        <v>0</v>
      </c>
      <c r="BN49" s="57">
        <f t="shared" si="61"/>
        <v>0</v>
      </c>
      <c r="BO49" s="57">
        <f t="shared" si="61"/>
        <v>0</v>
      </c>
      <c r="BP49" s="57">
        <f t="shared" si="61"/>
        <v>0</v>
      </c>
      <c r="BQ49" s="57" t="b">
        <f t="shared" si="61"/>
        <v>0</v>
      </c>
      <c r="BR49" s="57">
        <f t="shared" si="61"/>
        <v>0</v>
      </c>
      <c r="BS49" s="57">
        <f t="shared" si="61"/>
        <v>0</v>
      </c>
      <c r="BT49" s="57">
        <f t="shared" si="61"/>
        <v>0</v>
      </c>
      <c r="BU49" s="57">
        <f t="shared" si="61"/>
        <v>0</v>
      </c>
    </row>
    <row r="50" spans="1:73" ht="11.25">
      <c r="A50" s="64">
        <v>59</v>
      </c>
      <c r="B50" s="63">
        <f t="shared" si="33"/>
        <v>48</v>
      </c>
      <c r="C50" s="127" t="s">
        <v>89</v>
      </c>
      <c r="D50" s="86" t="s">
        <v>336</v>
      </c>
      <c r="E50" s="88">
        <v>12</v>
      </c>
      <c r="F50" s="87">
        <v>12</v>
      </c>
      <c r="G50" s="88"/>
      <c r="H50" s="87"/>
      <c r="I50" s="88"/>
      <c r="J50" s="87"/>
      <c r="K50" s="88">
        <v>8</v>
      </c>
      <c r="L50" s="87">
        <v>7</v>
      </c>
      <c r="M50" s="88"/>
      <c r="N50" s="87"/>
      <c r="O50" s="88"/>
      <c r="P50" s="87"/>
      <c r="Q50" s="88">
        <v>9</v>
      </c>
      <c r="R50" s="87">
        <v>11</v>
      </c>
      <c r="S50" s="88"/>
      <c r="T50" s="87"/>
      <c r="U50" s="232">
        <f t="shared" si="36"/>
        <v>11.166666666666666</v>
      </c>
      <c r="V50" s="84">
        <f t="shared" si="37"/>
        <v>6</v>
      </c>
      <c r="W50" s="94">
        <f t="shared" si="38"/>
        <v>7</v>
      </c>
      <c r="X50" s="94">
        <f t="shared" si="39"/>
        <v>12</v>
      </c>
      <c r="Z50" s="152"/>
      <c r="AA50" s="234">
        <v>2</v>
      </c>
      <c r="AB50" s="88">
        <f t="shared" si="40"/>
        <v>14</v>
      </c>
      <c r="AC50" s="87">
        <f t="shared" si="41"/>
        <v>14</v>
      </c>
      <c r="AD50" s="234"/>
      <c r="AE50" s="88">
        <f t="shared" si="42"/>
      </c>
      <c r="AF50" s="87">
        <f t="shared" si="43"/>
      </c>
      <c r="AG50" s="234"/>
      <c r="AH50" s="88">
        <f t="shared" si="44"/>
      </c>
      <c r="AI50" s="87">
        <f t="shared" si="45"/>
      </c>
      <c r="AJ50" s="234">
        <v>1</v>
      </c>
      <c r="AK50" s="88">
        <f t="shared" si="46"/>
        <v>9</v>
      </c>
      <c r="AL50" s="87">
        <f t="shared" si="47"/>
        <v>8</v>
      </c>
      <c r="AM50" s="234"/>
      <c r="AN50" s="88">
        <f t="shared" si="48"/>
      </c>
      <c r="AO50" s="87">
        <f t="shared" si="49"/>
      </c>
      <c r="AP50" s="234"/>
      <c r="AQ50" s="88">
        <f t="shared" si="50"/>
      </c>
      <c r="AR50" s="133">
        <f t="shared" si="51"/>
      </c>
      <c r="AS50" s="234">
        <v>2</v>
      </c>
      <c r="AT50" s="96">
        <f t="shared" si="52"/>
        <v>11</v>
      </c>
      <c r="AU50" s="96">
        <f t="shared" si="53"/>
        <v>11</v>
      </c>
      <c r="AV50" s="234"/>
      <c r="AW50" s="88">
        <f t="shared" si="54"/>
      </c>
      <c r="AX50" s="133">
        <f t="shared" si="55"/>
      </c>
      <c r="AY50" s="250">
        <f t="shared" si="56"/>
        <v>67</v>
      </c>
      <c r="AZ50" s="250">
        <f t="shared" si="57"/>
      </c>
      <c r="BA50" s="250"/>
      <c r="BB50" s="226">
        <f t="shared" si="58"/>
        <v>11.166666666666666</v>
      </c>
      <c r="BC50" s="229"/>
      <c r="BD50" s="223">
        <v>15</v>
      </c>
      <c r="BE50" s="179"/>
      <c r="BF50" s="174">
        <f t="shared" si="59"/>
        <v>0</v>
      </c>
      <c r="BG50" s="150">
        <f t="shared" si="60"/>
        <v>0</v>
      </c>
      <c r="BH50" s="150">
        <f t="shared" si="60"/>
        <v>0</v>
      </c>
      <c r="BI50" s="150">
        <f t="shared" si="60"/>
        <v>0</v>
      </c>
      <c r="BJ50" s="150">
        <f t="shared" si="60"/>
        <v>0</v>
      </c>
      <c r="BK50" s="150">
        <f t="shared" si="60"/>
        <v>0</v>
      </c>
      <c r="BL50" s="175">
        <f t="shared" si="60"/>
        <v>0</v>
      </c>
      <c r="BN50" s="57">
        <f t="shared" si="61"/>
        <v>0</v>
      </c>
      <c r="BO50" s="57">
        <f t="shared" si="61"/>
        <v>0</v>
      </c>
      <c r="BP50" s="57">
        <f t="shared" si="61"/>
        <v>0</v>
      </c>
      <c r="BQ50" s="57">
        <f t="shared" si="61"/>
        <v>0</v>
      </c>
      <c r="BR50" s="57">
        <f t="shared" si="61"/>
        <v>0</v>
      </c>
      <c r="BS50" s="57">
        <f t="shared" si="61"/>
        <v>0</v>
      </c>
      <c r="BT50" s="57">
        <f t="shared" si="61"/>
        <v>0</v>
      </c>
      <c r="BU50" s="57" t="b">
        <f t="shared" si="61"/>
        <v>0</v>
      </c>
    </row>
    <row r="51" spans="1:73" ht="11.25">
      <c r="A51" s="64">
        <v>45</v>
      </c>
      <c r="B51" s="63">
        <f t="shared" si="33"/>
        <v>49</v>
      </c>
      <c r="C51" s="120" t="s">
        <v>3</v>
      </c>
      <c r="D51" s="86" t="s">
        <v>275</v>
      </c>
      <c r="E51" s="88"/>
      <c r="F51" s="87"/>
      <c r="G51" s="88"/>
      <c r="H51" s="87"/>
      <c r="I51" s="88"/>
      <c r="J51" s="87"/>
      <c r="K51" s="88"/>
      <c r="L51" s="87"/>
      <c r="M51" s="88">
        <v>8</v>
      </c>
      <c r="N51" s="87">
        <v>5</v>
      </c>
      <c r="O51" s="88"/>
      <c r="P51" s="87"/>
      <c r="Q51" s="88"/>
      <c r="R51" s="87"/>
      <c r="S51" s="88"/>
      <c r="T51" s="87"/>
      <c r="U51" s="232">
        <f t="shared" si="36"/>
        <v>11.25</v>
      </c>
      <c r="V51" s="84">
        <f t="shared" si="37"/>
        <v>2</v>
      </c>
      <c r="W51" s="94">
        <f t="shared" si="38"/>
        <v>5</v>
      </c>
      <c r="X51" s="94">
        <f t="shared" si="39"/>
        <v>8</v>
      </c>
      <c r="Z51" s="152"/>
      <c r="AA51" s="234">
        <v>2</v>
      </c>
      <c r="AB51" s="88">
        <f t="shared" si="40"/>
      </c>
      <c r="AC51" s="87">
        <f t="shared" si="41"/>
      </c>
      <c r="AD51" s="234"/>
      <c r="AE51" s="88">
        <f t="shared" si="42"/>
      </c>
      <c r="AF51" s="87">
        <f t="shared" si="43"/>
      </c>
      <c r="AG51" s="234"/>
      <c r="AH51" s="88">
        <f t="shared" si="44"/>
      </c>
      <c r="AI51" s="87">
        <f t="shared" si="45"/>
      </c>
      <c r="AJ51" s="234"/>
      <c r="AK51" s="88">
        <f t="shared" si="46"/>
      </c>
      <c r="AL51" s="87">
        <f t="shared" si="47"/>
      </c>
      <c r="AM51" s="234">
        <v>1</v>
      </c>
      <c r="AN51" s="88">
        <f t="shared" si="48"/>
        <v>9</v>
      </c>
      <c r="AO51" s="87">
        <f t="shared" si="49"/>
        <v>6</v>
      </c>
      <c r="AP51" s="234"/>
      <c r="AQ51" s="88">
        <f t="shared" si="50"/>
      </c>
      <c r="AR51" s="133">
        <f t="shared" si="51"/>
      </c>
      <c r="AS51" s="234"/>
      <c r="AT51" s="96">
        <f t="shared" si="52"/>
      </c>
      <c r="AU51" s="96">
        <f t="shared" si="53"/>
      </c>
      <c r="AV51" s="234"/>
      <c r="AW51" s="88">
        <f t="shared" si="54"/>
      </c>
      <c r="AX51" s="133">
        <f t="shared" si="55"/>
      </c>
      <c r="AY51" s="250">
        <f t="shared" si="56"/>
        <v>15</v>
      </c>
      <c r="AZ51" s="250">
        <f t="shared" si="57"/>
      </c>
      <c r="BA51" s="250"/>
      <c r="BB51" s="226">
        <f t="shared" si="58"/>
        <v>7.5</v>
      </c>
      <c r="BC51" s="229"/>
      <c r="BD51" s="223">
        <v>15</v>
      </c>
      <c r="BE51" s="179"/>
      <c r="BF51" s="174">
        <f t="shared" si="59"/>
        <v>0</v>
      </c>
      <c r="BG51" s="150">
        <f t="shared" si="60"/>
        <v>0</v>
      </c>
      <c r="BH51" s="150">
        <f t="shared" si="60"/>
        <v>0</v>
      </c>
      <c r="BI51" s="150">
        <f t="shared" si="60"/>
        <v>0</v>
      </c>
      <c r="BJ51" s="150">
        <f t="shared" si="60"/>
        <v>0</v>
      </c>
      <c r="BK51" s="150">
        <f t="shared" si="60"/>
        <v>0</v>
      </c>
      <c r="BL51" s="175">
        <f t="shared" si="60"/>
        <v>0</v>
      </c>
      <c r="BN51" s="57">
        <f t="shared" si="61"/>
        <v>0</v>
      </c>
      <c r="BO51" s="57">
        <f t="shared" si="61"/>
        <v>0</v>
      </c>
      <c r="BP51" s="57">
        <f t="shared" si="61"/>
        <v>0</v>
      </c>
      <c r="BQ51" s="57">
        <f t="shared" si="61"/>
        <v>0</v>
      </c>
      <c r="BR51" s="57" t="b">
        <f t="shared" si="61"/>
        <v>0</v>
      </c>
      <c r="BS51" s="57">
        <f t="shared" si="61"/>
        <v>0</v>
      </c>
      <c r="BT51" s="57">
        <f t="shared" si="61"/>
        <v>0</v>
      </c>
      <c r="BU51" s="57">
        <f t="shared" si="61"/>
        <v>0</v>
      </c>
    </row>
    <row r="52" spans="1:73" ht="11.25">
      <c r="A52" s="64">
        <v>48</v>
      </c>
      <c r="B52" s="63">
        <f t="shared" si="33"/>
        <v>50</v>
      </c>
      <c r="C52" s="5" t="s">
        <v>5</v>
      </c>
      <c r="D52" s="83" t="s">
        <v>170</v>
      </c>
      <c r="E52" s="96"/>
      <c r="F52" s="85"/>
      <c r="G52" s="96">
        <v>3</v>
      </c>
      <c r="H52" s="85">
        <v>9</v>
      </c>
      <c r="I52" s="96"/>
      <c r="J52" s="85"/>
      <c r="K52" s="96"/>
      <c r="L52" s="85"/>
      <c r="M52" s="96"/>
      <c r="N52" s="85"/>
      <c r="O52" s="96"/>
      <c r="P52" s="85"/>
      <c r="Q52" s="96"/>
      <c r="R52" s="85"/>
      <c r="S52" s="96"/>
      <c r="T52" s="85"/>
      <c r="U52" s="232">
        <f t="shared" si="36"/>
        <v>11.5</v>
      </c>
      <c r="V52" s="84">
        <f t="shared" si="37"/>
        <v>2</v>
      </c>
      <c r="W52" s="94">
        <f t="shared" si="38"/>
        <v>3</v>
      </c>
      <c r="X52" s="94">
        <f t="shared" si="39"/>
        <v>9</v>
      </c>
      <c r="Z52" s="152"/>
      <c r="AA52" s="234"/>
      <c r="AB52" s="96">
        <f t="shared" si="40"/>
      </c>
      <c r="AC52" s="85">
        <f t="shared" si="41"/>
      </c>
      <c r="AD52" s="234">
        <v>2</v>
      </c>
      <c r="AE52" s="96">
        <f t="shared" si="42"/>
        <v>5</v>
      </c>
      <c r="AF52" s="85">
        <f t="shared" si="43"/>
        <v>11</v>
      </c>
      <c r="AG52" s="234"/>
      <c r="AH52" s="96">
        <f t="shared" si="44"/>
      </c>
      <c r="AI52" s="85">
        <f t="shared" si="45"/>
      </c>
      <c r="AJ52" s="234"/>
      <c r="AK52" s="96">
        <f t="shared" si="46"/>
      </c>
      <c r="AL52" s="85">
        <f t="shared" si="47"/>
      </c>
      <c r="AM52" s="234"/>
      <c r="AN52" s="96">
        <f t="shared" si="48"/>
      </c>
      <c r="AO52" s="85">
        <f t="shared" si="49"/>
      </c>
      <c r="AP52" s="234"/>
      <c r="AQ52" s="96">
        <f t="shared" si="50"/>
      </c>
      <c r="AR52" s="221">
        <f t="shared" si="51"/>
      </c>
      <c r="AS52" s="234"/>
      <c r="AT52" s="96">
        <f t="shared" si="52"/>
      </c>
      <c r="AU52" s="96">
        <f t="shared" si="53"/>
      </c>
      <c r="AV52" s="234"/>
      <c r="AW52" s="96">
        <f t="shared" si="54"/>
      </c>
      <c r="AX52" s="221">
        <f t="shared" si="55"/>
      </c>
      <c r="AY52" s="250">
        <f t="shared" si="56"/>
        <v>16</v>
      </c>
      <c r="AZ52" s="250">
        <f t="shared" si="57"/>
      </c>
      <c r="BA52" s="250"/>
      <c r="BB52" s="226">
        <f t="shared" si="58"/>
        <v>8</v>
      </c>
      <c r="BC52" s="229"/>
      <c r="BD52" s="223">
        <v>15</v>
      </c>
      <c r="BE52" s="179"/>
      <c r="BF52" s="174">
        <f t="shared" si="59"/>
        <v>0</v>
      </c>
      <c r="BG52" s="150">
        <f t="shared" si="60"/>
        <v>0</v>
      </c>
      <c r="BH52" s="150">
        <f t="shared" si="60"/>
        <v>0</v>
      </c>
      <c r="BI52" s="150">
        <f t="shared" si="60"/>
        <v>0</v>
      </c>
      <c r="BJ52" s="150">
        <f t="shared" si="60"/>
        <v>0</v>
      </c>
      <c r="BK52" s="150">
        <f t="shared" si="60"/>
        <v>0</v>
      </c>
      <c r="BL52" s="175">
        <f t="shared" si="60"/>
        <v>0</v>
      </c>
      <c r="BN52" s="57">
        <f t="shared" si="61"/>
        <v>0</v>
      </c>
      <c r="BO52" s="57">
        <f t="shared" si="61"/>
        <v>0</v>
      </c>
      <c r="BP52" s="57">
        <f t="shared" si="61"/>
        <v>0</v>
      </c>
      <c r="BQ52" s="57" t="b">
        <f t="shared" si="61"/>
        <v>0</v>
      </c>
      <c r="BR52" s="57">
        <f t="shared" si="61"/>
        <v>0</v>
      </c>
      <c r="BS52" s="57">
        <f t="shared" si="61"/>
        <v>0</v>
      </c>
      <c r="BT52" s="57">
        <f t="shared" si="61"/>
        <v>0</v>
      </c>
      <c r="BU52" s="57">
        <f t="shared" si="61"/>
        <v>0</v>
      </c>
    </row>
    <row r="53" spans="1:73" ht="11.25">
      <c r="A53" s="64">
        <v>48</v>
      </c>
      <c r="B53" s="63">
        <f t="shared" si="33"/>
        <v>50</v>
      </c>
      <c r="C53" s="5" t="s">
        <v>5</v>
      </c>
      <c r="D53" s="83" t="s">
        <v>244</v>
      </c>
      <c r="E53" s="96"/>
      <c r="F53" s="85"/>
      <c r="G53" s="96"/>
      <c r="H53" s="85"/>
      <c r="I53" s="96"/>
      <c r="J53" s="85"/>
      <c r="K53" s="96">
        <v>5</v>
      </c>
      <c r="L53" s="85">
        <v>9</v>
      </c>
      <c r="M53" s="96"/>
      <c r="N53" s="85"/>
      <c r="O53" s="96"/>
      <c r="P53" s="85"/>
      <c r="Q53" s="96"/>
      <c r="R53" s="85"/>
      <c r="S53" s="96"/>
      <c r="T53" s="85"/>
      <c r="U53" s="232">
        <f t="shared" si="36"/>
        <v>11.5</v>
      </c>
      <c r="V53" s="84">
        <f t="shared" si="37"/>
        <v>2</v>
      </c>
      <c r="W53" s="94">
        <f t="shared" si="38"/>
        <v>5</v>
      </c>
      <c r="X53" s="94">
        <f t="shared" si="39"/>
        <v>9</v>
      </c>
      <c r="Z53" s="152"/>
      <c r="AA53" s="234"/>
      <c r="AB53" s="96">
        <f t="shared" si="40"/>
      </c>
      <c r="AC53" s="85">
        <f t="shared" si="41"/>
      </c>
      <c r="AD53" s="234"/>
      <c r="AE53" s="96">
        <f t="shared" si="42"/>
      </c>
      <c r="AF53" s="85">
        <f t="shared" si="43"/>
      </c>
      <c r="AG53" s="234"/>
      <c r="AH53" s="96">
        <f t="shared" si="44"/>
      </c>
      <c r="AI53" s="85">
        <f t="shared" si="45"/>
      </c>
      <c r="AJ53" s="234">
        <v>1</v>
      </c>
      <c r="AK53" s="96">
        <f t="shared" si="46"/>
        <v>6</v>
      </c>
      <c r="AL53" s="85">
        <f t="shared" si="47"/>
        <v>10</v>
      </c>
      <c r="AM53" s="234"/>
      <c r="AN53" s="96">
        <f t="shared" si="48"/>
      </c>
      <c r="AO53" s="85">
        <f t="shared" si="49"/>
      </c>
      <c r="AP53" s="234"/>
      <c r="AQ53" s="96">
        <f t="shared" si="50"/>
      </c>
      <c r="AR53" s="221">
        <f t="shared" si="51"/>
      </c>
      <c r="AS53" s="234"/>
      <c r="AT53" s="96">
        <f t="shared" si="52"/>
      </c>
      <c r="AU53" s="96">
        <f t="shared" si="53"/>
      </c>
      <c r="AV53" s="234"/>
      <c r="AW53" s="96">
        <f t="shared" si="54"/>
      </c>
      <c r="AX53" s="221">
        <f t="shared" si="55"/>
      </c>
      <c r="AY53" s="250">
        <f t="shared" si="56"/>
        <v>16</v>
      </c>
      <c r="AZ53" s="250">
        <f t="shared" si="57"/>
      </c>
      <c r="BA53" s="250"/>
      <c r="BB53" s="226">
        <f t="shared" si="58"/>
        <v>8</v>
      </c>
      <c r="BC53" s="229"/>
      <c r="BD53" s="223">
        <v>15</v>
      </c>
      <c r="BE53" s="179"/>
      <c r="BF53" s="174">
        <f t="shared" si="59"/>
        <v>0</v>
      </c>
      <c r="BG53" s="150">
        <f aca="true" t="shared" si="62" ref="BG53:BL60">IF($C53=BG$1,$BF53,0)</f>
        <v>0</v>
      </c>
      <c r="BH53" s="150">
        <f t="shared" si="62"/>
        <v>0</v>
      </c>
      <c r="BI53" s="150">
        <f t="shared" si="62"/>
        <v>0</v>
      </c>
      <c r="BJ53" s="150">
        <f t="shared" si="62"/>
        <v>0</v>
      </c>
      <c r="BK53" s="150">
        <f t="shared" si="62"/>
        <v>0</v>
      </c>
      <c r="BL53" s="175">
        <f t="shared" si="62"/>
        <v>0</v>
      </c>
      <c r="BN53" s="57">
        <f aca="true" t="shared" si="63" ref="BN53:BU60">IF($C53=BN$1,IF(COUNTA($S53:$T53)&gt;0,1),0)</f>
        <v>0</v>
      </c>
      <c r="BO53" s="57">
        <f t="shared" si="63"/>
        <v>0</v>
      </c>
      <c r="BP53" s="57">
        <f t="shared" si="63"/>
        <v>0</v>
      </c>
      <c r="BQ53" s="57" t="b">
        <f t="shared" si="63"/>
        <v>0</v>
      </c>
      <c r="BR53" s="57">
        <f t="shared" si="63"/>
        <v>0</v>
      </c>
      <c r="BS53" s="57">
        <f t="shared" si="63"/>
        <v>0</v>
      </c>
      <c r="BT53" s="57">
        <f t="shared" si="63"/>
        <v>0</v>
      </c>
      <c r="BU53" s="57">
        <f t="shared" si="63"/>
        <v>0</v>
      </c>
    </row>
    <row r="54" spans="1:73" ht="11.25">
      <c r="A54" s="64">
        <v>36</v>
      </c>
      <c r="B54" s="63">
        <f t="shared" si="33"/>
        <v>52</v>
      </c>
      <c r="C54" s="127" t="s">
        <v>89</v>
      </c>
      <c r="D54" s="83" t="s">
        <v>335</v>
      </c>
      <c r="E54" s="96"/>
      <c r="F54" s="85"/>
      <c r="G54" s="96"/>
      <c r="H54" s="85"/>
      <c r="I54" s="96"/>
      <c r="J54" s="85"/>
      <c r="K54" s="96"/>
      <c r="L54" s="85"/>
      <c r="M54" s="96"/>
      <c r="N54" s="85"/>
      <c r="O54" s="96"/>
      <c r="P54" s="85"/>
      <c r="Q54" s="96">
        <v>9</v>
      </c>
      <c r="R54" s="85">
        <v>6</v>
      </c>
      <c r="S54" s="96"/>
      <c r="T54" s="85"/>
      <c r="U54" s="232">
        <f t="shared" si="36"/>
        <v>11.75</v>
      </c>
      <c r="V54" s="84">
        <f t="shared" si="37"/>
        <v>2</v>
      </c>
      <c r="W54" s="94">
        <f t="shared" si="38"/>
        <v>6</v>
      </c>
      <c r="X54" s="94">
        <f t="shared" si="39"/>
        <v>9</v>
      </c>
      <c r="Z54" s="152"/>
      <c r="AA54" s="234"/>
      <c r="AB54" s="96">
        <f t="shared" si="40"/>
      </c>
      <c r="AC54" s="85">
        <f t="shared" si="41"/>
      </c>
      <c r="AD54" s="234"/>
      <c r="AE54" s="96">
        <f t="shared" si="42"/>
      </c>
      <c r="AF54" s="85">
        <f t="shared" si="43"/>
      </c>
      <c r="AG54" s="234"/>
      <c r="AH54" s="96">
        <f t="shared" si="44"/>
      </c>
      <c r="AI54" s="85">
        <f t="shared" si="45"/>
      </c>
      <c r="AJ54" s="234"/>
      <c r="AK54" s="96">
        <f t="shared" si="46"/>
      </c>
      <c r="AL54" s="85">
        <f t="shared" si="47"/>
      </c>
      <c r="AM54" s="234"/>
      <c r="AN54" s="96">
        <f t="shared" si="48"/>
      </c>
      <c r="AO54" s="85">
        <f t="shared" si="49"/>
      </c>
      <c r="AP54" s="234"/>
      <c r="AQ54" s="96">
        <f t="shared" si="50"/>
      </c>
      <c r="AR54" s="221">
        <f t="shared" si="51"/>
      </c>
      <c r="AS54" s="234">
        <v>1</v>
      </c>
      <c r="AT54" s="96">
        <f t="shared" si="52"/>
        <v>10</v>
      </c>
      <c r="AU54" s="96">
        <f t="shared" si="53"/>
        <v>7</v>
      </c>
      <c r="AV54" s="234"/>
      <c r="AW54" s="96">
        <f t="shared" si="54"/>
      </c>
      <c r="AX54" s="221">
        <f t="shared" si="55"/>
      </c>
      <c r="AY54" s="250">
        <f t="shared" si="56"/>
        <v>17</v>
      </c>
      <c r="AZ54" s="250">
        <f t="shared" si="57"/>
      </c>
      <c r="BA54" s="250"/>
      <c r="BB54" s="226">
        <f t="shared" si="58"/>
        <v>8.5</v>
      </c>
      <c r="BC54" s="229"/>
      <c r="BD54" s="223">
        <v>15</v>
      </c>
      <c r="BE54" s="179"/>
      <c r="BF54" s="174">
        <f t="shared" si="59"/>
        <v>0</v>
      </c>
      <c r="BG54" s="150">
        <f t="shared" si="62"/>
        <v>0</v>
      </c>
      <c r="BH54" s="150">
        <f t="shared" si="62"/>
        <v>0</v>
      </c>
      <c r="BI54" s="150">
        <f t="shared" si="62"/>
        <v>0</v>
      </c>
      <c r="BJ54" s="150">
        <f t="shared" si="62"/>
        <v>0</v>
      </c>
      <c r="BK54" s="150">
        <f t="shared" si="62"/>
        <v>0</v>
      </c>
      <c r="BL54" s="175">
        <f t="shared" si="62"/>
        <v>0</v>
      </c>
      <c r="BN54" s="57">
        <f t="shared" si="63"/>
        <v>0</v>
      </c>
      <c r="BO54" s="57">
        <f t="shared" si="63"/>
        <v>0</v>
      </c>
      <c r="BP54" s="57">
        <f t="shared" si="63"/>
        <v>0</v>
      </c>
      <c r="BQ54" s="57">
        <f t="shared" si="63"/>
        <v>0</v>
      </c>
      <c r="BR54" s="57">
        <f t="shared" si="63"/>
        <v>0</v>
      </c>
      <c r="BS54" s="57">
        <f t="shared" si="63"/>
        <v>0</v>
      </c>
      <c r="BT54" s="57">
        <f t="shared" si="63"/>
        <v>0</v>
      </c>
      <c r="BU54" s="57" t="b">
        <f t="shared" si="63"/>
        <v>0</v>
      </c>
    </row>
    <row r="55" spans="1:73" ht="11.25">
      <c r="A55" s="64">
        <v>52</v>
      </c>
      <c r="B55" s="63">
        <f t="shared" si="33"/>
        <v>52</v>
      </c>
      <c r="C55" s="127" t="s">
        <v>89</v>
      </c>
      <c r="D55" s="83" t="s">
        <v>216</v>
      </c>
      <c r="E55" s="96"/>
      <c r="F55" s="85"/>
      <c r="G55" s="96"/>
      <c r="H55" s="85"/>
      <c r="I55" s="96">
        <v>11</v>
      </c>
      <c r="J55" s="85">
        <v>6</v>
      </c>
      <c r="K55" s="96"/>
      <c r="L55" s="85"/>
      <c r="M55" s="96"/>
      <c r="N55" s="85"/>
      <c r="O55" s="96"/>
      <c r="P55" s="85"/>
      <c r="Q55" s="96"/>
      <c r="R55" s="85"/>
      <c r="S55" s="96"/>
      <c r="T55" s="85"/>
      <c r="U55" s="232">
        <f t="shared" si="36"/>
        <v>11.75</v>
      </c>
      <c r="V55" s="84">
        <f t="shared" si="37"/>
        <v>2</v>
      </c>
      <c r="W55" s="94">
        <f t="shared" si="38"/>
        <v>6</v>
      </c>
      <c r="X55" s="94">
        <f t="shared" si="39"/>
        <v>11</v>
      </c>
      <c r="Z55" s="152"/>
      <c r="AA55" s="234"/>
      <c r="AB55" s="96">
        <f t="shared" si="40"/>
      </c>
      <c r="AC55" s="85">
        <f t="shared" si="41"/>
      </c>
      <c r="AD55" s="234"/>
      <c r="AE55" s="96">
        <f t="shared" si="42"/>
      </c>
      <c r="AF55" s="85">
        <f t="shared" si="43"/>
      </c>
      <c r="AG55" s="234"/>
      <c r="AH55" s="96">
        <f t="shared" si="44"/>
        <v>11</v>
      </c>
      <c r="AI55" s="85">
        <f t="shared" si="45"/>
        <v>6</v>
      </c>
      <c r="AJ55" s="234"/>
      <c r="AK55" s="96">
        <f t="shared" si="46"/>
      </c>
      <c r="AL55" s="85">
        <f t="shared" si="47"/>
      </c>
      <c r="AM55" s="234"/>
      <c r="AN55" s="96">
        <f t="shared" si="48"/>
      </c>
      <c r="AO55" s="85">
        <f t="shared" si="49"/>
      </c>
      <c r="AP55" s="234"/>
      <c r="AQ55" s="96">
        <f t="shared" si="50"/>
      </c>
      <c r="AR55" s="221">
        <f t="shared" si="51"/>
      </c>
      <c r="AS55" s="234"/>
      <c r="AT55" s="96">
        <f t="shared" si="52"/>
      </c>
      <c r="AU55" s="96">
        <f t="shared" si="53"/>
      </c>
      <c r="AV55" s="234"/>
      <c r="AW55" s="96">
        <f t="shared" si="54"/>
      </c>
      <c r="AX55" s="221">
        <f t="shared" si="55"/>
      </c>
      <c r="AY55" s="250">
        <f t="shared" si="56"/>
        <v>17</v>
      </c>
      <c r="AZ55" s="250">
        <f t="shared" si="57"/>
      </c>
      <c r="BA55" s="250"/>
      <c r="BB55" s="226">
        <f t="shared" si="58"/>
        <v>8.5</v>
      </c>
      <c r="BC55" s="229"/>
      <c r="BD55" s="223">
        <v>15</v>
      </c>
      <c r="BE55" s="179"/>
      <c r="BF55" s="174">
        <f t="shared" si="59"/>
        <v>0</v>
      </c>
      <c r="BG55" s="150">
        <f t="shared" si="62"/>
        <v>0</v>
      </c>
      <c r="BH55" s="150">
        <f t="shared" si="62"/>
        <v>0</v>
      </c>
      <c r="BI55" s="150">
        <f t="shared" si="62"/>
        <v>0</v>
      </c>
      <c r="BJ55" s="150">
        <f t="shared" si="62"/>
        <v>0</v>
      </c>
      <c r="BK55" s="150">
        <f t="shared" si="62"/>
        <v>0</v>
      </c>
      <c r="BL55" s="175">
        <f t="shared" si="62"/>
        <v>0</v>
      </c>
      <c r="BN55" s="57">
        <f t="shared" si="63"/>
        <v>0</v>
      </c>
      <c r="BO55" s="57">
        <f t="shared" si="63"/>
        <v>0</v>
      </c>
      <c r="BP55" s="57">
        <f t="shared" si="63"/>
        <v>0</v>
      </c>
      <c r="BQ55" s="57">
        <f t="shared" si="63"/>
        <v>0</v>
      </c>
      <c r="BR55" s="57">
        <f t="shared" si="63"/>
        <v>0</v>
      </c>
      <c r="BS55" s="57">
        <f t="shared" si="63"/>
        <v>0</v>
      </c>
      <c r="BT55" s="57">
        <f t="shared" si="63"/>
        <v>0</v>
      </c>
      <c r="BU55" s="57" t="b">
        <f t="shared" si="63"/>
        <v>0</v>
      </c>
    </row>
    <row r="56" spans="1:73" ht="11.25">
      <c r="A56" s="64">
        <v>42</v>
      </c>
      <c r="B56" s="63">
        <f t="shared" si="33"/>
        <v>54</v>
      </c>
      <c r="C56" s="120" t="s">
        <v>3</v>
      </c>
      <c r="D56" s="83" t="s">
        <v>97</v>
      </c>
      <c r="E56" s="96">
        <v>7</v>
      </c>
      <c r="F56" s="85">
        <v>8</v>
      </c>
      <c r="G56" s="96"/>
      <c r="H56" s="85"/>
      <c r="I56" s="96"/>
      <c r="J56" s="85"/>
      <c r="K56" s="96"/>
      <c r="L56" s="85"/>
      <c r="M56" s="96"/>
      <c r="N56" s="85"/>
      <c r="O56" s="96"/>
      <c r="P56" s="85"/>
      <c r="Q56" s="96"/>
      <c r="R56" s="85"/>
      <c r="S56" s="96"/>
      <c r="T56" s="85"/>
      <c r="U56" s="232">
        <f t="shared" si="36"/>
        <v>12.25</v>
      </c>
      <c r="V56" s="84">
        <f t="shared" si="37"/>
        <v>2</v>
      </c>
      <c r="W56" s="94">
        <f t="shared" si="38"/>
        <v>7</v>
      </c>
      <c r="X56" s="94">
        <f t="shared" si="39"/>
        <v>8</v>
      </c>
      <c r="Z56" s="152"/>
      <c r="AA56" s="234">
        <v>2</v>
      </c>
      <c r="AB56" s="96">
        <f t="shared" si="40"/>
        <v>9</v>
      </c>
      <c r="AC56" s="85">
        <f t="shared" si="41"/>
        <v>10</v>
      </c>
      <c r="AD56" s="234"/>
      <c r="AE56" s="96">
        <f t="shared" si="42"/>
      </c>
      <c r="AF56" s="85">
        <f t="shared" si="43"/>
      </c>
      <c r="AG56" s="234"/>
      <c r="AH56" s="96">
        <f t="shared" si="44"/>
      </c>
      <c r="AI56" s="85">
        <f t="shared" si="45"/>
      </c>
      <c r="AJ56" s="234"/>
      <c r="AK56" s="96">
        <f t="shared" si="46"/>
      </c>
      <c r="AL56" s="85">
        <f t="shared" si="47"/>
      </c>
      <c r="AM56" s="234"/>
      <c r="AN56" s="96">
        <f t="shared" si="48"/>
      </c>
      <c r="AO56" s="85">
        <f t="shared" si="49"/>
      </c>
      <c r="AP56" s="234"/>
      <c r="AQ56" s="96">
        <f t="shared" si="50"/>
      </c>
      <c r="AR56" s="221">
        <f t="shared" si="51"/>
      </c>
      <c r="AS56" s="234"/>
      <c r="AT56" s="96">
        <f t="shared" si="52"/>
      </c>
      <c r="AU56" s="96">
        <f t="shared" si="53"/>
      </c>
      <c r="AV56" s="234"/>
      <c r="AW56" s="96">
        <f t="shared" si="54"/>
      </c>
      <c r="AX56" s="221">
        <f t="shared" si="55"/>
      </c>
      <c r="AY56" s="250">
        <f t="shared" si="56"/>
        <v>19</v>
      </c>
      <c r="AZ56" s="250">
        <f t="shared" si="57"/>
      </c>
      <c r="BA56" s="250"/>
      <c r="BB56" s="226">
        <f t="shared" si="58"/>
        <v>9.5</v>
      </c>
      <c r="BC56" s="229"/>
      <c r="BD56" s="223">
        <v>15</v>
      </c>
      <c r="BE56" s="179"/>
      <c r="BF56" s="174">
        <f t="shared" si="59"/>
        <v>0</v>
      </c>
      <c r="BG56" s="150">
        <f t="shared" si="62"/>
        <v>0</v>
      </c>
      <c r="BH56" s="150">
        <f t="shared" si="62"/>
        <v>0</v>
      </c>
      <c r="BI56" s="150">
        <f t="shared" si="62"/>
        <v>0</v>
      </c>
      <c r="BJ56" s="150">
        <f t="shared" si="62"/>
        <v>0</v>
      </c>
      <c r="BK56" s="150">
        <f t="shared" si="62"/>
        <v>0</v>
      </c>
      <c r="BL56" s="175">
        <f t="shared" si="62"/>
        <v>0</v>
      </c>
      <c r="BN56" s="57">
        <f t="shared" si="63"/>
        <v>0</v>
      </c>
      <c r="BO56" s="57">
        <f t="shared" si="63"/>
        <v>0</v>
      </c>
      <c r="BP56" s="57">
        <f t="shared" si="63"/>
        <v>0</v>
      </c>
      <c r="BQ56" s="57">
        <f t="shared" si="63"/>
        <v>0</v>
      </c>
      <c r="BR56" s="57" t="b">
        <f t="shared" si="63"/>
        <v>0</v>
      </c>
      <c r="BS56" s="57">
        <f t="shared" si="63"/>
        <v>0</v>
      </c>
      <c r="BT56" s="57">
        <f t="shared" si="63"/>
        <v>0</v>
      </c>
      <c r="BU56" s="57">
        <f t="shared" si="63"/>
        <v>0</v>
      </c>
    </row>
    <row r="57" spans="1:73" ht="11.25">
      <c r="A57" s="64">
        <v>57</v>
      </c>
      <c r="B57" s="63">
        <f t="shared" si="33"/>
        <v>54</v>
      </c>
      <c r="C57" s="115" t="s">
        <v>87</v>
      </c>
      <c r="D57" s="83" t="s">
        <v>278</v>
      </c>
      <c r="E57" s="96"/>
      <c r="F57" s="85"/>
      <c r="G57" s="96"/>
      <c r="H57" s="85"/>
      <c r="I57" s="96"/>
      <c r="J57" s="85"/>
      <c r="K57" s="96"/>
      <c r="L57" s="85"/>
      <c r="M57" s="96">
        <v>7</v>
      </c>
      <c r="N57" s="85">
        <v>8</v>
      </c>
      <c r="O57" s="96"/>
      <c r="P57" s="85"/>
      <c r="Q57" s="96"/>
      <c r="R57" s="85"/>
      <c r="S57" s="96"/>
      <c r="T57" s="85"/>
      <c r="U57" s="232">
        <f t="shared" si="36"/>
        <v>12.25</v>
      </c>
      <c r="V57" s="84">
        <f t="shared" si="37"/>
        <v>2</v>
      </c>
      <c r="W57" s="94">
        <f t="shared" si="38"/>
        <v>7</v>
      </c>
      <c r="X57" s="94">
        <f t="shared" si="39"/>
        <v>8</v>
      </c>
      <c r="Z57" s="152"/>
      <c r="AA57" s="234">
        <v>1</v>
      </c>
      <c r="AB57" s="96">
        <f t="shared" si="40"/>
      </c>
      <c r="AC57" s="85">
        <f t="shared" si="41"/>
      </c>
      <c r="AD57" s="234"/>
      <c r="AE57" s="96">
        <f t="shared" si="42"/>
      </c>
      <c r="AF57" s="85">
        <f t="shared" si="43"/>
      </c>
      <c r="AG57" s="234">
        <v>1</v>
      </c>
      <c r="AH57" s="96">
        <f t="shared" si="44"/>
      </c>
      <c r="AI57" s="85">
        <f t="shared" si="45"/>
      </c>
      <c r="AJ57" s="234"/>
      <c r="AK57" s="96">
        <f t="shared" si="46"/>
      </c>
      <c r="AL57" s="85">
        <f t="shared" si="47"/>
      </c>
      <c r="AM57" s="234">
        <v>2</v>
      </c>
      <c r="AN57" s="96">
        <f t="shared" si="48"/>
        <v>9</v>
      </c>
      <c r="AO57" s="85">
        <f t="shared" si="49"/>
        <v>10</v>
      </c>
      <c r="AP57" s="234"/>
      <c r="AQ57" s="96">
        <f t="shared" si="50"/>
      </c>
      <c r="AR57" s="221">
        <f t="shared" si="51"/>
      </c>
      <c r="AS57" s="234"/>
      <c r="AT57" s="96">
        <f t="shared" si="52"/>
      </c>
      <c r="AU57" s="96">
        <f t="shared" si="53"/>
      </c>
      <c r="AV57" s="234"/>
      <c r="AW57" s="96">
        <f t="shared" si="54"/>
      </c>
      <c r="AX57" s="221">
        <f t="shared" si="55"/>
      </c>
      <c r="AY57" s="250">
        <f t="shared" si="56"/>
        <v>19</v>
      </c>
      <c r="AZ57" s="250">
        <f t="shared" si="57"/>
      </c>
      <c r="BA57" s="250"/>
      <c r="BB57" s="226">
        <f t="shared" si="58"/>
        <v>9.5</v>
      </c>
      <c r="BC57" s="229"/>
      <c r="BD57" s="223">
        <v>15</v>
      </c>
      <c r="BE57" s="179"/>
      <c r="BF57" s="174">
        <f t="shared" si="59"/>
        <v>0</v>
      </c>
      <c r="BG57" s="150">
        <f t="shared" si="62"/>
        <v>0</v>
      </c>
      <c r="BH57" s="150">
        <f t="shared" si="62"/>
        <v>0</v>
      </c>
      <c r="BI57" s="150">
        <f t="shared" si="62"/>
        <v>0</v>
      </c>
      <c r="BJ57" s="150">
        <f t="shared" si="62"/>
        <v>0</v>
      </c>
      <c r="BK57" s="150">
        <f t="shared" si="62"/>
        <v>0</v>
      </c>
      <c r="BL57" s="175">
        <f t="shared" si="62"/>
        <v>0</v>
      </c>
      <c r="BN57" s="57">
        <f t="shared" si="63"/>
        <v>0</v>
      </c>
      <c r="BO57" s="57">
        <f t="shared" si="63"/>
        <v>0</v>
      </c>
      <c r="BP57" s="57">
        <f t="shared" si="63"/>
        <v>0</v>
      </c>
      <c r="BQ57" s="57">
        <f t="shared" si="63"/>
        <v>0</v>
      </c>
      <c r="BR57" s="57">
        <f t="shared" si="63"/>
        <v>0</v>
      </c>
      <c r="BS57" s="57">
        <f t="shared" si="63"/>
        <v>0</v>
      </c>
      <c r="BT57" s="57" t="b">
        <f t="shared" si="63"/>
        <v>0</v>
      </c>
      <c r="BU57" s="57">
        <f t="shared" si="63"/>
        <v>0</v>
      </c>
    </row>
    <row r="58" spans="1:73" ht="11.25">
      <c r="A58" s="64">
        <v>44</v>
      </c>
      <c r="B58" s="63">
        <f t="shared" si="33"/>
        <v>56</v>
      </c>
      <c r="C58" s="127" t="s">
        <v>89</v>
      </c>
      <c r="D58" s="83" t="s">
        <v>91</v>
      </c>
      <c r="E58" s="96"/>
      <c r="F58" s="85"/>
      <c r="G58" s="96">
        <v>9</v>
      </c>
      <c r="H58" s="85">
        <v>9</v>
      </c>
      <c r="I58" s="96"/>
      <c r="J58" s="85"/>
      <c r="K58" s="96"/>
      <c r="L58" s="85"/>
      <c r="M58" s="96"/>
      <c r="N58" s="85"/>
      <c r="O58" s="96"/>
      <c r="P58" s="85"/>
      <c r="Q58" s="96"/>
      <c r="R58" s="85"/>
      <c r="S58" s="96"/>
      <c r="T58" s="85"/>
      <c r="U58" s="232">
        <f t="shared" si="36"/>
        <v>12.5</v>
      </c>
      <c r="V58" s="84">
        <f t="shared" si="37"/>
        <v>2</v>
      </c>
      <c r="W58" s="94">
        <f t="shared" si="38"/>
        <v>9</v>
      </c>
      <c r="X58" s="94">
        <f t="shared" si="39"/>
        <v>9</v>
      </c>
      <c r="Z58" s="152"/>
      <c r="AA58" s="234"/>
      <c r="AB58" s="96">
        <f t="shared" si="40"/>
      </c>
      <c r="AC58" s="85">
        <f t="shared" si="41"/>
      </c>
      <c r="AD58" s="234">
        <v>1</v>
      </c>
      <c r="AE58" s="96">
        <f t="shared" si="42"/>
        <v>10</v>
      </c>
      <c r="AF58" s="85">
        <f t="shared" si="43"/>
        <v>10</v>
      </c>
      <c r="AG58" s="234"/>
      <c r="AH58" s="96">
        <f t="shared" si="44"/>
      </c>
      <c r="AI58" s="85">
        <f t="shared" si="45"/>
      </c>
      <c r="AJ58" s="234"/>
      <c r="AK58" s="96">
        <f t="shared" si="46"/>
      </c>
      <c r="AL58" s="85">
        <f t="shared" si="47"/>
      </c>
      <c r="AM58" s="234"/>
      <c r="AN58" s="96">
        <f t="shared" si="48"/>
      </c>
      <c r="AO58" s="85">
        <f t="shared" si="49"/>
      </c>
      <c r="AP58" s="234"/>
      <c r="AQ58" s="96">
        <f t="shared" si="50"/>
      </c>
      <c r="AR58" s="221">
        <f t="shared" si="51"/>
      </c>
      <c r="AS58" s="234"/>
      <c r="AT58" s="96">
        <f t="shared" si="52"/>
      </c>
      <c r="AU58" s="96">
        <f t="shared" si="53"/>
      </c>
      <c r="AV58" s="234"/>
      <c r="AW58" s="96">
        <f t="shared" si="54"/>
      </c>
      <c r="AX58" s="221">
        <f t="shared" si="55"/>
      </c>
      <c r="AY58" s="250">
        <f t="shared" si="56"/>
        <v>20</v>
      </c>
      <c r="AZ58" s="250">
        <f t="shared" si="57"/>
      </c>
      <c r="BA58" s="250"/>
      <c r="BB58" s="226">
        <f t="shared" si="58"/>
        <v>10</v>
      </c>
      <c r="BC58" s="229"/>
      <c r="BD58" s="223">
        <v>15</v>
      </c>
      <c r="BE58" s="179"/>
      <c r="BF58" s="174">
        <f t="shared" si="59"/>
        <v>0</v>
      </c>
      <c r="BG58" s="150">
        <f t="shared" si="62"/>
        <v>0</v>
      </c>
      <c r="BH58" s="150">
        <f t="shared" si="62"/>
        <v>0</v>
      </c>
      <c r="BI58" s="150">
        <f t="shared" si="62"/>
        <v>0</v>
      </c>
      <c r="BJ58" s="150">
        <f t="shared" si="62"/>
        <v>0</v>
      </c>
      <c r="BK58" s="150">
        <f t="shared" si="62"/>
        <v>0</v>
      </c>
      <c r="BL58" s="175">
        <f t="shared" si="62"/>
        <v>0</v>
      </c>
      <c r="BN58" s="57">
        <f t="shared" si="63"/>
        <v>0</v>
      </c>
      <c r="BO58" s="57">
        <f t="shared" si="63"/>
        <v>0</v>
      </c>
      <c r="BP58" s="57">
        <f t="shared" si="63"/>
        <v>0</v>
      </c>
      <c r="BQ58" s="57">
        <f t="shared" si="63"/>
        <v>0</v>
      </c>
      <c r="BR58" s="57">
        <f t="shared" si="63"/>
        <v>0</v>
      </c>
      <c r="BS58" s="57">
        <f t="shared" si="63"/>
        <v>0</v>
      </c>
      <c r="BT58" s="57">
        <f t="shared" si="63"/>
        <v>0</v>
      </c>
      <c r="BU58" s="57" t="b">
        <f t="shared" si="63"/>
        <v>0</v>
      </c>
    </row>
    <row r="59" spans="1:73" ht="11.25">
      <c r="A59" s="64">
        <v>52</v>
      </c>
      <c r="B59" s="63">
        <f t="shared" si="33"/>
        <v>57</v>
      </c>
      <c r="C59" s="127" t="s">
        <v>89</v>
      </c>
      <c r="D59" s="83" t="s">
        <v>114</v>
      </c>
      <c r="E59" s="96">
        <v>12</v>
      </c>
      <c r="F59" s="85">
        <v>9</v>
      </c>
      <c r="G59" s="96"/>
      <c r="H59" s="85"/>
      <c r="I59" s="96"/>
      <c r="J59" s="85"/>
      <c r="K59" s="96"/>
      <c r="L59" s="85"/>
      <c r="M59" s="96"/>
      <c r="N59" s="85"/>
      <c r="O59" s="96"/>
      <c r="P59" s="85"/>
      <c r="Q59" s="96"/>
      <c r="R59" s="85"/>
      <c r="S59" s="96"/>
      <c r="T59" s="85"/>
      <c r="U59" s="232">
        <f t="shared" si="36"/>
        <v>12.75</v>
      </c>
      <c r="V59" s="84">
        <f t="shared" si="37"/>
        <v>2</v>
      </c>
      <c r="W59" s="94">
        <f t="shared" si="38"/>
        <v>9</v>
      </c>
      <c r="X59" s="94">
        <f t="shared" si="39"/>
        <v>12</v>
      </c>
      <c r="Z59" s="152"/>
      <c r="AA59" s="234"/>
      <c r="AB59" s="96">
        <f t="shared" si="40"/>
        <v>12</v>
      </c>
      <c r="AC59" s="85">
        <f t="shared" si="41"/>
        <v>9</v>
      </c>
      <c r="AD59" s="234"/>
      <c r="AE59" s="96">
        <f t="shared" si="42"/>
      </c>
      <c r="AF59" s="85">
        <f t="shared" si="43"/>
      </c>
      <c r="AG59" s="234"/>
      <c r="AH59" s="96">
        <f t="shared" si="44"/>
      </c>
      <c r="AI59" s="85">
        <f t="shared" si="45"/>
      </c>
      <c r="AJ59" s="234"/>
      <c r="AK59" s="96">
        <f t="shared" si="46"/>
      </c>
      <c r="AL59" s="85">
        <f t="shared" si="47"/>
      </c>
      <c r="AM59" s="234"/>
      <c r="AN59" s="96">
        <f t="shared" si="48"/>
      </c>
      <c r="AO59" s="85">
        <f t="shared" si="49"/>
      </c>
      <c r="AP59" s="234"/>
      <c r="AQ59" s="96">
        <f t="shared" si="50"/>
      </c>
      <c r="AR59" s="221">
        <f t="shared" si="51"/>
      </c>
      <c r="AS59" s="234"/>
      <c r="AT59" s="96">
        <f t="shared" si="52"/>
      </c>
      <c r="AU59" s="96">
        <f t="shared" si="53"/>
      </c>
      <c r="AV59" s="234"/>
      <c r="AW59" s="96">
        <f t="shared" si="54"/>
      </c>
      <c r="AX59" s="221">
        <f t="shared" si="55"/>
      </c>
      <c r="AY59" s="250">
        <f t="shared" si="56"/>
        <v>21</v>
      </c>
      <c r="AZ59" s="250">
        <f t="shared" si="57"/>
      </c>
      <c r="BA59" s="250"/>
      <c r="BB59" s="226">
        <f t="shared" si="58"/>
        <v>10.5</v>
      </c>
      <c r="BC59" s="229"/>
      <c r="BD59" s="223">
        <v>15</v>
      </c>
      <c r="BE59" s="179"/>
      <c r="BF59" s="174">
        <f t="shared" si="59"/>
        <v>0</v>
      </c>
      <c r="BG59" s="150">
        <f t="shared" si="62"/>
        <v>0</v>
      </c>
      <c r="BH59" s="150">
        <f t="shared" si="62"/>
        <v>0</v>
      </c>
      <c r="BI59" s="150">
        <f t="shared" si="62"/>
        <v>0</v>
      </c>
      <c r="BJ59" s="150">
        <f t="shared" si="62"/>
        <v>0</v>
      </c>
      <c r="BK59" s="150">
        <f t="shared" si="62"/>
        <v>0</v>
      </c>
      <c r="BL59" s="175">
        <f t="shared" si="62"/>
        <v>0</v>
      </c>
      <c r="BN59" s="57">
        <f t="shared" si="63"/>
        <v>0</v>
      </c>
      <c r="BO59" s="57">
        <f t="shared" si="63"/>
        <v>0</v>
      </c>
      <c r="BP59" s="57">
        <f t="shared" si="63"/>
        <v>0</v>
      </c>
      <c r="BQ59" s="57">
        <f t="shared" si="63"/>
        <v>0</v>
      </c>
      <c r="BR59" s="57">
        <f t="shared" si="63"/>
        <v>0</v>
      </c>
      <c r="BS59" s="57">
        <f t="shared" si="63"/>
        <v>0</v>
      </c>
      <c r="BT59" s="57">
        <f t="shared" si="63"/>
        <v>0</v>
      </c>
      <c r="BU59" s="57" t="b">
        <f t="shared" si="63"/>
        <v>0</v>
      </c>
    </row>
    <row r="60" spans="1:73" ht="11.25">
      <c r="A60" s="64">
        <v>33</v>
      </c>
      <c r="B60" s="63">
        <f t="shared" si="33"/>
        <v>58</v>
      </c>
      <c r="C60" s="120" t="s">
        <v>3</v>
      </c>
      <c r="D60" s="83" t="s">
        <v>70</v>
      </c>
      <c r="E60" s="96"/>
      <c r="F60" s="85"/>
      <c r="G60" s="96"/>
      <c r="H60" s="85"/>
      <c r="I60" s="96"/>
      <c r="J60" s="85"/>
      <c r="K60" s="96"/>
      <c r="L60" s="85"/>
      <c r="M60" s="96"/>
      <c r="N60" s="85"/>
      <c r="O60" s="96">
        <v>11</v>
      </c>
      <c r="P60" s="85"/>
      <c r="Q60" s="96"/>
      <c r="R60" s="85"/>
      <c r="S60" s="96"/>
      <c r="T60" s="85"/>
      <c r="U60" s="232">
        <f t="shared" si="36"/>
        <v>13</v>
      </c>
      <c r="V60" s="84">
        <f t="shared" si="37"/>
        <v>1</v>
      </c>
      <c r="W60" s="94">
        <f t="shared" si="38"/>
        <v>11</v>
      </c>
      <c r="X60" s="94">
        <f t="shared" si="39"/>
        <v>11</v>
      </c>
      <c r="Z60" s="152"/>
      <c r="AA60" s="234"/>
      <c r="AB60" s="96">
        <f t="shared" si="40"/>
      </c>
      <c r="AC60" s="85">
        <f t="shared" si="41"/>
      </c>
      <c r="AD60" s="234"/>
      <c r="AE60" s="96">
        <f t="shared" si="42"/>
      </c>
      <c r="AF60" s="85">
        <f t="shared" si="43"/>
      </c>
      <c r="AG60" s="234"/>
      <c r="AH60" s="96">
        <f t="shared" si="44"/>
      </c>
      <c r="AI60" s="85">
        <f t="shared" si="45"/>
      </c>
      <c r="AJ60" s="234"/>
      <c r="AK60" s="96">
        <f t="shared" si="46"/>
      </c>
      <c r="AL60" s="85">
        <f t="shared" si="47"/>
      </c>
      <c r="AM60" s="234"/>
      <c r="AN60" s="96">
        <f t="shared" si="48"/>
      </c>
      <c r="AO60" s="85">
        <f t="shared" si="49"/>
      </c>
      <c r="AP60" s="234">
        <v>1</v>
      </c>
      <c r="AQ60" s="96">
        <f t="shared" si="50"/>
        <v>11</v>
      </c>
      <c r="AR60" s="221">
        <f t="shared" si="51"/>
      </c>
      <c r="AS60" s="234"/>
      <c r="AT60" s="96">
        <f t="shared" si="52"/>
      </c>
      <c r="AU60" s="96">
        <f t="shared" si="53"/>
      </c>
      <c r="AV60" s="234"/>
      <c r="AW60" s="96">
        <f t="shared" si="54"/>
      </c>
      <c r="AX60" s="221">
        <f t="shared" si="55"/>
      </c>
      <c r="AY60" s="250">
        <f t="shared" si="56"/>
        <v>11</v>
      </c>
      <c r="AZ60" s="250">
        <f t="shared" si="57"/>
      </c>
      <c r="BA60" s="250"/>
      <c r="BB60" s="226">
        <f t="shared" si="58"/>
        <v>11</v>
      </c>
      <c r="BC60" s="229"/>
      <c r="BD60" s="223">
        <v>15</v>
      </c>
      <c r="BE60" s="179"/>
      <c r="BF60" s="174">
        <f t="shared" si="59"/>
        <v>0</v>
      </c>
      <c r="BG60" s="150">
        <f t="shared" si="62"/>
        <v>0</v>
      </c>
      <c r="BH60" s="150">
        <f t="shared" si="62"/>
        <v>0</v>
      </c>
      <c r="BI60" s="150">
        <f t="shared" si="62"/>
        <v>0</v>
      </c>
      <c r="BJ60" s="150">
        <f t="shared" si="62"/>
        <v>0</v>
      </c>
      <c r="BK60" s="150">
        <f t="shared" si="62"/>
        <v>0</v>
      </c>
      <c r="BL60" s="175">
        <f t="shared" si="62"/>
        <v>0</v>
      </c>
      <c r="BN60" s="57">
        <f t="shared" si="63"/>
        <v>0</v>
      </c>
      <c r="BO60" s="57">
        <f t="shared" si="63"/>
        <v>0</v>
      </c>
      <c r="BP60" s="57">
        <f t="shared" si="63"/>
        <v>0</v>
      </c>
      <c r="BQ60" s="57">
        <f t="shared" si="63"/>
        <v>0</v>
      </c>
      <c r="BR60" s="57" t="b">
        <f t="shared" si="63"/>
        <v>0</v>
      </c>
      <c r="BS60" s="57">
        <f t="shared" si="63"/>
        <v>0</v>
      </c>
      <c r="BT60" s="57">
        <f t="shared" si="63"/>
        <v>0</v>
      </c>
      <c r="BU60" s="57">
        <f t="shared" si="63"/>
        <v>0</v>
      </c>
    </row>
    <row r="61" spans="26:48" ht="11.25">
      <c r="Z61" s="89">
        <v>1</v>
      </c>
      <c r="AS61" s="89">
        <f>COUNT(AT3:AT60)-AS62-AS63</f>
        <v>10</v>
      </c>
      <c r="AV61" s="251">
        <f>COUNT(AW3:AW60)-COUNTA(AV3:AV60)</f>
        <v>10</v>
      </c>
    </row>
    <row r="62" spans="2:48" ht="11.25">
      <c r="B62" s="57" t="s">
        <v>55</v>
      </c>
      <c r="C62" s="65">
        <f>COUNTA(B3:B60)</f>
        <v>58</v>
      </c>
      <c r="E62" s="57">
        <f>COUNTA(E3:E60)</f>
        <v>30</v>
      </c>
      <c r="G62" s="57">
        <f>COUNTA(G3:G60)</f>
        <v>20</v>
      </c>
      <c r="I62" s="57">
        <f>COUNTA(I3:I60)</f>
        <v>20</v>
      </c>
      <c r="K62" s="57">
        <f>COUNTA(K3:K60)</f>
        <v>26</v>
      </c>
      <c r="M62" s="57">
        <f>COUNTA(M3:M60)</f>
        <v>33</v>
      </c>
      <c r="O62" s="57">
        <f>COUNTA(O3:O60)</f>
        <v>30</v>
      </c>
      <c r="Q62" s="57">
        <f>COUNTA(Q3:Q60)</f>
        <v>30</v>
      </c>
      <c r="S62" s="57">
        <f>COUNTA(S3:S60)</f>
        <v>29</v>
      </c>
      <c r="Z62" s="89">
        <v>2</v>
      </c>
      <c r="AA62" s="89">
        <f>COUNTIF(AA3:AA60,1)</f>
        <v>11</v>
      </c>
      <c r="AD62" s="89">
        <f>COUNTIF(AD3:AD60,1)</f>
        <v>10</v>
      </c>
      <c r="AG62" s="89">
        <f>COUNTIF(AG3:AG60,1)</f>
        <v>10</v>
      </c>
      <c r="AJ62" s="89">
        <f>COUNTIF(AJ3:AJ60,1)</f>
        <v>8</v>
      </c>
      <c r="AM62" s="89">
        <f>COUNTIF(AM3:AM60,1)</f>
        <v>11</v>
      </c>
      <c r="AP62" s="89">
        <f>COUNTIF(AP3:AP60,1)</f>
        <v>11</v>
      </c>
      <c r="AS62" s="89">
        <f>COUNTIF(AS3:AS60,1)</f>
        <v>10</v>
      </c>
      <c r="AV62" s="89">
        <f>COUNTIF(AV3:AV60,1)</f>
        <v>10</v>
      </c>
    </row>
    <row r="63" spans="26:48" ht="11.25">
      <c r="Z63" s="89">
        <v>3</v>
      </c>
      <c r="AA63" s="89">
        <f>COUNTIF(AA3:AA60,2)</f>
        <v>13</v>
      </c>
      <c r="AD63" s="89">
        <f>COUNTIF(AD3:AD60,2)</f>
        <v>12</v>
      </c>
      <c r="AG63" s="89">
        <f>COUNTIF(AG3:AG60,2)</f>
        <v>2</v>
      </c>
      <c r="AJ63" s="89">
        <f>COUNTIF(AJ3:AJ60,2)</f>
        <v>9</v>
      </c>
      <c r="AM63" s="89">
        <f>COUNTIF(AM3:AM60,2)</f>
        <v>11</v>
      </c>
      <c r="AP63" s="89">
        <f>COUNTIF(AP3:AP60,2)</f>
        <v>9</v>
      </c>
      <c r="AS63" s="89">
        <f>COUNTIF(AS3:AS60,2)</f>
        <v>10</v>
      </c>
      <c r="AV63" s="89">
        <f>COUNTIF(AV3:AV60,2)</f>
        <v>9</v>
      </c>
    </row>
    <row r="64" ht="11.25">
      <c r="B64" s="65" t="s">
        <v>83</v>
      </c>
    </row>
    <row r="65" ht="11.25">
      <c r="B65" s="65" t="s">
        <v>118</v>
      </c>
    </row>
  </sheetData>
  <conditionalFormatting sqref="AW3:AX60 AQ3:AR60 AN3:AO60 AK3:AL60 AE3:AF60 AT3:AU60 AB3:AC60 AH3:AI60 E3:T60">
    <cfRule type="cellIs" priority="1" dxfId="0" operator="equal" stopIfTrue="1">
      <formula>1</formula>
    </cfRule>
  </conditionalFormatting>
  <conditionalFormatting sqref="V3:V60">
    <cfRule type="cellIs" priority="2" dxfId="2" operator="greaterThanOrEqual" stopIfTrue="1">
      <formula>14</formula>
    </cfRule>
    <cfRule type="cellIs" priority="3" dxfId="3" operator="greaterThanOrEqual" stopIfTrue="1">
      <formula>8</formula>
    </cfRule>
  </conditionalFormatting>
  <printOptions/>
  <pageMargins left="0.39" right="0.17" top="1" bottom="1" header="0.5" footer="0.5"/>
  <pageSetup horizontalDpi="600" verticalDpi="600" orientation="portrait" paperSize="9" r:id="rId1"/>
  <colBreaks count="1" manualBreakCount="1">
    <brk id="2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Q20"/>
  <sheetViews>
    <sheetView zoomScale="75" zoomScaleNormal="75" workbookViewId="0" topLeftCell="A1">
      <selection activeCell="A1" sqref="A1"/>
    </sheetView>
  </sheetViews>
  <sheetFormatPr defaultColWidth="9.140625" defaultRowHeight="12.75"/>
  <cols>
    <col min="1" max="1" width="15.140625" style="74" bestFit="1" customWidth="1"/>
    <col min="2" max="2" width="12.7109375" style="74" customWidth="1"/>
    <col min="3" max="5" width="12.7109375" style="76" customWidth="1"/>
    <col min="6" max="11" width="12.7109375" style="74" customWidth="1"/>
    <col min="15" max="15" width="12.00390625" style="0" bestFit="1" customWidth="1"/>
    <col min="16" max="16" width="10.28125" style="0" bestFit="1" customWidth="1"/>
    <col min="17" max="17" width="12.00390625" style="0" customWidth="1"/>
  </cols>
  <sheetData>
    <row r="1" spans="1:11" ht="21" customHeight="1">
      <c r="A1" s="66"/>
      <c r="B1" s="67" t="s">
        <v>56</v>
      </c>
      <c r="C1" s="68"/>
      <c r="D1" s="68"/>
      <c r="E1" s="68"/>
      <c r="F1" s="68"/>
      <c r="G1" s="68"/>
      <c r="H1" s="68"/>
      <c r="I1" s="68"/>
      <c r="J1" s="68"/>
      <c r="K1" s="69"/>
    </row>
    <row r="2" spans="1:11" ht="29.25" customHeight="1">
      <c r="A2" s="70" t="s">
        <v>57</v>
      </c>
      <c r="B2" s="184">
        <v>3</v>
      </c>
      <c r="C2" s="184">
        <v>1</v>
      </c>
      <c r="D2" s="184">
        <v>2</v>
      </c>
      <c r="E2" s="184">
        <v>1</v>
      </c>
      <c r="F2" s="184">
        <v>3</v>
      </c>
      <c r="G2" s="184">
        <v>2</v>
      </c>
      <c r="H2" s="184">
        <v>1</v>
      </c>
      <c r="I2" s="184">
        <v>2</v>
      </c>
      <c r="J2" s="184">
        <v>3</v>
      </c>
      <c r="K2" s="71">
        <v>2</v>
      </c>
    </row>
    <row r="3" spans="1:11" ht="29.25" customHeight="1">
      <c r="A3" s="70" t="s">
        <v>58</v>
      </c>
      <c r="B3" s="184">
        <v>2</v>
      </c>
      <c r="C3" s="184">
        <v>3</v>
      </c>
      <c r="D3" s="184">
        <v>1</v>
      </c>
      <c r="E3" s="184">
        <v>2</v>
      </c>
      <c r="F3" s="184">
        <v>1</v>
      </c>
      <c r="G3" s="184">
        <v>3</v>
      </c>
      <c r="H3" s="184">
        <v>3</v>
      </c>
      <c r="I3" s="184">
        <v>1</v>
      </c>
      <c r="J3" s="184">
        <v>2</v>
      </c>
      <c r="K3" s="71">
        <v>3</v>
      </c>
    </row>
    <row r="4" spans="1:11" ht="29.25" customHeight="1">
      <c r="A4" s="70" t="s">
        <v>59</v>
      </c>
      <c r="B4" s="184">
        <v>1</v>
      </c>
      <c r="C4" s="184">
        <v>2</v>
      </c>
      <c r="D4" s="184">
        <v>3</v>
      </c>
      <c r="E4" s="184">
        <v>3</v>
      </c>
      <c r="F4" s="184">
        <v>2</v>
      </c>
      <c r="G4" s="184">
        <v>1</v>
      </c>
      <c r="H4" s="184">
        <v>2</v>
      </c>
      <c r="I4" s="184">
        <v>3</v>
      </c>
      <c r="J4" s="184">
        <v>1</v>
      </c>
      <c r="K4" s="71">
        <v>1</v>
      </c>
    </row>
    <row r="5" spans="1:11" ht="11.25" customHeight="1" thickBot="1">
      <c r="A5" s="72"/>
      <c r="B5" s="72"/>
      <c r="C5" s="72"/>
      <c r="D5" s="72"/>
      <c r="E5" s="72"/>
      <c r="F5" s="72"/>
      <c r="G5" s="72"/>
      <c r="H5" s="72"/>
      <c r="I5" s="72"/>
      <c r="J5" s="72"/>
      <c r="K5" s="72"/>
    </row>
    <row r="6" spans="1:17" s="74" customFormat="1" ht="33" customHeight="1">
      <c r="A6" s="73" t="s">
        <v>60</v>
      </c>
      <c r="B6" s="111" t="s">
        <v>121</v>
      </c>
      <c r="C6" s="111" t="s">
        <v>1</v>
      </c>
      <c r="D6" s="111" t="s">
        <v>77</v>
      </c>
      <c r="E6" s="111" t="s">
        <v>84</v>
      </c>
      <c r="F6" s="111" t="s">
        <v>122</v>
      </c>
      <c r="G6" s="111" t="s">
        <v>87</v>
      </c>
      <c r="H6" s="111" t="s">
        <v>10</v>
      </c>
      <c r="I6" s="111" t="s">
        <v>28</v>
      </c>
      <c r="J6" s="111" t="s">
        <v>15</v>
      </c>
      <c r="K6" s="108" t="s">
        <v>121</v>
      </c>
      <c r="O6" s="191" t="s">
        <v>60</v>
      </c>
      <c r="P6" s="203" t="s">
        <v>15</v>
      </c>
      <c r="Q6" s="192" t="s">
        <v>121</v>
      </c>
    </row>
    <row r="7" spans="1:17" ht="9.75" customHeight="1">
      <c r="A7" s="72"/>
      <c r="B7" s="72"/>
      <c r="C7" s="72"/>
      <c r="D7" s="72"/>
      <c r="E7" s="72"/>
      <c r="F7" s="72"/>
      <c r="G7" s="72"/>
      <c r="H7" s="72"/>
      <c r="I7" s="72"/>
      <c r="J7" s="72"/>
      <c r="K7" s="72"/>
      <c r="O7" s="193"/>
      <c r="P7" s="193"/>
      <c r="Q7" s="193"/>
    </row>
    <row r="8" spans="1:17" ht="33" customHeight="1">
      <c r="A8" s="75" t="s">
        <v>61</v>
      </c>
      <c r="B8" s="185">
        <v>39738</v>
      </c>
      <c r="C8" s="185">
        <v>39759</v>
      </c>
      <c r="D8" s="185">
        <v>39787</v>
      </c>
      <c r="E8" s="185">
        <v>39822</v>
      </c>
      <c r="F8" s="185">
        <v>39850</v>
      </c>
      <c r="G8" s="185">
        <v>39878</v>
      </c>
      <c r="H8" s="185">
        <v>39906</v>
      </c>
      <c r="I8" s="185">
        <v>39934</v>
      </c>
      <c r="J8" s="185">
        <v>39969</v>
      </c>
      <c r="K8" s="148">
        <v>39983</v>
      </c>
      <c r="O8" s="194" t="s">
        <v>61</v>
      </c>
      <c r="P8" s="195">
        <v>39969</v>
      </c>
      <c r="Q8" s="195">
        <v>39976</v>
      </c>
    </row>
    <row r="9" spans="1:17" ht="34.5" customHeight="1">
      <c r="A9" s="107" t="s">
        <v>1</v>
      </c>
      <c r="B9" s="184" t="s">
        <v>85</v>
      </c>
      <c r="C9" s="184" t="s">
        <v>86</v>
      </c>
      <c r="D9" s="184" t="s">
        <v>115</v>
      </c>
      <c r="E9" s="184" t="s">
        <v>116</v>
      </c>
      <c r="F9" s="184" t="s">
        <v>20</v>
      </c>
      <c r="G9" s="184" t="s">
        <v>21</v>
      </c>
      <c r="H9" s="184" t="s">
        <v>22</v>
      </c>
      <c r="I9" s="184" t="s">
        <v>23</v>
      </c>
      <c r="J9" s="184" t="s">
        <v>24</v>
      </c>
      <c r="K9" s="106" t="s">
        <v>25</v>
      </c>
      <c r="O9" s="196" t="s">
        <v>1</v>
      </c>
      <c r="P9" s="197" t="s">
        <v>24</v>
      </c>
      <c r="Q9" s="197" t="s">
        <v>25</v>
      </c>
    </row>
    <row r="10" spans="1:17" ht="34.5" customHeight="1">
      <c r="A10" s="108" t="s">
        <v>46</v>
      </c>
      <c r="B10" s="184" t="s">
        <v>86</v>
      </c>
      <c r="C10" s="184" t="s">
        <v>115</v>
      </c>
      <c r="D10" s="184" t="s">
        <v>116</v>
      </c>
      <c r="E10" s="184" t="s">
        <v>20</v>
      </c>
      <c r="F10" s="184" t="s">
        <v>21</v>
      </c>
      <c r="G10" s="184" t="s">
        <v>22</v>
      </c>
      <c r="H10" s="184" t="s">
        <v>23</v>
      </c>
      <c r="I10" s="184" t="s">
        <v>24</v>
      </c>
      <c r="J10" s="184" t="s">
        <v>25</v>
      </c>
      <c r="K10" s="71" t="s">
        <v>85</v>
      </c>
      <c r="O10" s="198" t="s">
        <v>46</v>
      </c>
      <c r="P10" s="199" t="s">
        <v>25</v>
      </c>
      <c r="Q10" s="199" t="s">
        <v>85</v>
      </c>
    </row>
    <row r="11" spans="1:17" ht="34.5" customHeight="1">
      <c r="A11" s="112" t="s">
        <v>45</v>
      </c>
      <c r="B11" s="184" t="s">
        <v>115</v>
      </c>
      <c r="C11" s="184" t="s">
        <v>116</v>
      </c>
      <c r="D11" s="184" t="s">
        <v>20</v>
      </c>
      <c r="E11" s="184" t="s">
        <v>21</v>
      </c>
      <c r="F11" s="184" t="s">
        <v>22</v>
      </c>
      <c r="G11" s="184" t="s">
        <v>23</v>
      </c>
      <c r="H11" s="184" t="s">
        <v>24</v>
      </c>
      <c r="I11" s="184" t="s">
        <v>25</v>
      </c>
      <c r="J11" s="184" t="s">
        <v>85</v>
      </c>
      <c r="K11" s="71" t="s">
        <v>86</v>
      </c>
      <c r="O11" s="192" t="s">
        <v>45</v>
      </c>
      <c r="P11" s="199" t="s">
        <v>85</v>
      </c>
      <c r="Q11" s="199" t="s">
        <v>86</v>
      </c>
    </row>
    <row r="12" spans="1:17" ht="34.5" customHeight="1">
      <c r="A12" s="109" t="s">
        <v>84</v>
      </c>
      <c r="B12" s="184" t="s">
        <v>116</v>
      </c>
      <c r="C12" s="184" t="s">
        <v>20</v>
      </c>
      <c r="D12" s="184" t="s">
        <v>21</v>
      </c>
      <c r="E12" s="184" t="s">
        <v>22</v>
      </c>
      <c r="F12" s="184" t="s">
        <v>23</v>
      </c>
      <c r="G12" s="184" t="s">
        <v>24</v>
      </c>
      <c r="H12" s="184" t="s">
        <v>25</v>
      </c>
      <c r="I12" s="184" t="s">
        <v>85</v>
      </c>
      <c r="J12" s="184" t="s">
        <v>86</v>
      </c>
      <c r="K12" s="106" t="s">
        <v>115</v>
      </c>
      <c r="O12" s="200" t="s">
        <v>84</v>
      </c>
      <c r="P12" s="199" t="s">
        <v>86</v>
      </c>
      <c r="Q12" s="199" t="s">
        <v>115</v>
      </c>
    </row>
    <row r="13" spans="1:17" ht="34.5" customHeight="1">
      <c r="A13" s="116" t="s">
        <v>87</v>
      </c>
      <c r="B13" s="184" t="s">
        <v>20</v>
      </c>
      <c r="C13" s="184" t="s">
        <v>21</v>
      </c>
      <c r="D13" s="184" t="s">
        <v>22</v>
      </c>
      <c r="E13" s="184" t="s">
        <v>23</v>
      </c>
      <c r="F13" s="184" t="s">
        <v>24</v>
      </c>
      <c r="G13" s="184" t="s">
        <v>25</v>
      </c>
      <c r="H13" s="184" t="s">
        <v>85</v>
      </c>
      <c r="I13" s="184" t="s">
        <v>86</v>
      </c>
      <c r="J13" s="184" t="s">
        <v>115</v>
      </c>
      <c r="K13" s="71" t="s">
        <v>116</v>
      </c>
      <c r="O13" s="201" t="s">
        <v>87</v>
      </c>
      <c r="P13" s="199" t="s">
        <v>115</v>
      </c>
      <c r="Q13" s="199" t="s">
        <v>116</v>
      </c>
    </row>
    <row r="14" spans="1:17" ht="34.5" customHeight="1">
      <c r="A14" s="119" t="s">
        <v>77</v>
      </c>
      <c r="B14" s="184" t="s">
        <v>21</v>
      </c>
      <c r="C14" s="184" t="s">
        <v>22</v>
      </c>
      <c r="D14" s="184" t="s">
        <v>23</v>
      </c>
      <c r="E14" s="184" t="s">
        <v>24</v>
      </c>
      <c r="F14" s="184" t="s">
        <v>25</v>
      </c>
      <c r="G14" s="184" t="s">
        <v>85</v>
      </c>
      <c r="H14" s="184" t="s">
        <v>86</v>
      </c>
      <c r="I14" s="184" t="s">
        <v>115</v>
      </c>
      <c r="J14" s="184" t="s">
        <v>116</v>
      </c>
      <c r="K14" s="71" t="s">
        <v>20</v>
      </c>
      <c r="O14" s="202" t="s">
        <v>77</v>
      </c>
      <c r="P14" s="199" t="s">
        <v>116</v>
      </c>
      <c r="Q14" s="199" t="s">
        <v>20</v>
      </c>
    </row>
    <row r="15" spans="1:17" ht="34.5" customHeight="1">
      <c r="A15" s="149" t="s">
        <v>15</v>
      </c>
      <c r="B15" s="184" t="s">
        <v>22</v>
      </c>
      <c r="C15" s="184" t="s">
        <v>23</v>
      </c>
      <c r="D15" s="184" t="s">
        <v>24</v>
      </c>
      <c r="E15" s="184" t="s">
        <v>25</v>
      </c>
      <c r="F15" s="184" t="s">
        <v>85</v>
      </c>
      <c r="G15" s="184" t="s">
        <v>86</v>
      </c>
      <c r="H15" s="184" t="s">
        <v>115</v>
      </c>
      <c r="I15" s="184" t="s">
        <v>116</v>
      </c>
      <c r="J15" s="184" t="s">
        <v>20</v>
      </c>
      <c r="K15" s="71" t="s">
        <v>21</v>
      </c>
      <c r="O15" s="203" t="s">
        <v>15</v>
      </c>
      <c r="P15" s="199" t="s">
        <v>20</v>
      </c>
      <c r="Q15" s="199" t="s">
        <v>21</v>
      </c>
    </row>
    <row r="16" spans="1:17" ht="34.5" customHeight="1">
      <c r="A16" s="110" t="s">
        <v>5</v>
      </c>
      <c r="B16" s="184" t="s">
        <v>23</v>
      </c>
      <c r="C16" s="184" t="s">
        <v>24</v>
      </c>
      <c r="D16" s="184" t="s">
        <v>25</v>
      </c>
      <c r="E16" s="184" t="s">
        <v>85</v>
      </c>
      <c r="F16" s="184" t="s">
        <v>86</v>
      </c>
      <c r="G16" s="184" t="s">
        <v>115</v>
      </c>
      <c r="H16" s="184" t="s">
        <v>116</v>
      </c>
      <c r="I16" s="184" t="s">
        <v>20</v>
      </c>
      <c r="J16" s="184" t="s">
        <v>21</v>
      </c>
      <c r="K16" s="71" t="s">
        <v>22</v>
      </c>
      <c r="O16" s="204" t="s">
        <v>5</v>
      </c>
      <c r="P16" s="199" t="s">
        <v>21</v>
      </c>
      <c r="Q16" s="199" t="s">
        <v>22</v>
      </c>
    </row>
    <row r="17" spans="1:17" ht="34.5" customHeight="1">
      <c r="A17" s="111" t="s">
        <v>252</v>
      </c>
      <c r="B17" s="184" t="s">
        <v>24</v>
      </c>
      <c r="C17" s="184" t="s">
        <v>25</v>
      </c>
      <c r="D17" s="184" t="s">
        <v>85</v>
      </c>
      <c r="E17" s="184" t="s">
        <v>86</v>
      </c>
      <c r="F17" s="184" t="s">
        <v>115</v>
      </c>
      <c r="G17" s="184" t="s">
        <v>116</v>
      </c>
      <c r="H17" s="184" t="s">
        <v>20</v>
      </c>
      <c r="I17" s="184" t="s">
        <v>21</v>
      </c>
      <c r="J17" s="184" t="s">
        <v>22</v>
      </c>
      <c r="K17" s="71" t="s">
        <v>23</v>
      </c>
      <c r="O17" s="205" t="s">
        <v>252</v>
      </c>
      <c r="P17" s="197" t="s">
        <v>22</v>
      </c>
      <c r="Q17" s="197" t="s">
        <v>23</v>
      </c>
    </row>
    <row r="18" spans="1:17" ht="34.5" customHeight="1">
      <c r="A18" s="135" t="s">
        <v>96</v>
      </c>
      <c r="B18" s="184" t="s">
        <v>25</v>
      </c>
      <c r="C18" s="184" t="s">
        <v>85</v>
      </c>
      <c r="D18" s="184" t="s">
        <v>86</v>
      </c>
      <c r="E18" s="184" t="s">
        <v>115</v>
      </c>
      <c r="F18" s="184" t="s">
        <v>116</v>
      </c>
      <c r="G18" s="184" t="s">
        <v>20</v>
      </c>
      <c r="H18" s="184" t="s">
        <v>21</v>
      </c>
      <c r="I18" s="184" t="s">
        <v>22</v>
      </c>
      <c r="J18" s="184" t="s">
        <v>23</v>
      </c>
      <c r="K18" s="106" t="s">
        <v>24</v>
      </c>
      <c r="O18" s="206" t="s">
        <v>96</v>
      </c>
      <c r="P18" s="199" t="s">
        <v>23</v>
      </c>
      <c r="Q18" s="199" t="s">
        <v>24</v>
      </c>
    </row>
    <row r="19" spans="1:17" ht="38.25" customHeight="1">
      <c r="A19" s="117" t="s">
        <v>160</v>
      </c>
      <c r="B19" s="184" t="s">
        <v>88</v>
      </c>
      <c r="C19" s="184" t="s">
        <v>88</v>
      </c>
      <c r="D19" s="184" t="s">
        <v>88</v>
      </c>
      <c r="E19" s="184" t="s">
        <v>88</v>
      </c>
      <c r="F19" s="184" t="s">
        <v>88</v>
      </c>
      <c r="G19" s="184" t="s">
        <v>88</v>
      </c>
      <c r="H19" s="184" t="s">
        <v>88</v>
      </c>
      <c r="I19" s="184" t="s">
        <v>88</v>
      </c>
      <c r="J19" s="184" t="s">
        <v>88</v>
      </c>
      <c r="K19" s="106" t="s">
        <v>88</v>
      </c>
      <c r="O19" s="207" t="s">
        <v>159</v>
      </c>
      <c r="P19" s="197" t="s">
        <v>88</v>
      </c>
      <c r="Q19" s="197" t="s">
        <v>88</v>
      </c>
    </row>
    <row r="20" spans="1:17" ht="45">
      <c r="A20" s="117" t="s">
        <v>160</v>
      </c>
      <c r="B20" s="184" t="s">
        <v>129</v>
      </c>
      <c r="C20" s="184" t="s">
        <v>129</v>
      </c>
      <c r="D20" s="184" t="s">
        <v>129</v>
      </c>
      <c r="E20" s="184" t="s">
        <v>129</v>
      </c>
      <c r="F20" s="184" t="s">
        <v>129</v>
      </c>
      <c r="G20" s="184" t="s">
        <v>129</v>
      </c>
      <c r="H20" s="184" t="s">
        <v>129</v>
      </c>
      <c r="I20" s="184" t="s">
        <v>129</v>
      </c>
      <c r="J20" s="184" t="s">
        <v>129</v>
      </c>
      <c r="K20" s="106" t="s">
        <v>129</v>
      </c>
      <c r="O20" s="207" t="s">
        <v>160</v>
      </c>
      <c r="P20" s="199" t="s">
        <v>129</v>
      </c>
      <c r="Q20" s="199" t="s">
        <v>129</v>
      </c>
    </row>
  </sheetData>
  <sheetProtection/>
  <protectedRanges>
    <protectedRange sqref="B6:K6 P6 A9:A20 O9:O20" name="Range 1_1_1_1"/>
  </protectedRanges>
  <printOptions horizontalCentered="1" verticalCentered="1"/>
  <pageMargins left="0.18" right="0.16" top="0.65" bottom="0.29" header="0.5" footer="0.17"/>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B8"/>
  <sheetViews>
    <sheetView workbookViewId="0" topLeftCell="A1">
      <selection activeCell="B8" sqref="B8"/>
    </sheetView>
  </sheetViews>
  <sheetFormatPr defaultColWidth="9.140625" defaultRowHeight="12.75"/>
  <cols>
    <col min="1" max="1" width="26.8515625" style="0" bestFit="1" customWidth="1"/>
    <col min="2" max="2" width="3.28125" style="0" customWidth="1"/>
  </cols>
  <sheetData>
    <row r="1" ht="12.75">
      <c r="A1" t="s">
        <v>298</v>
      </c>
    </row>
    <row r="3" spans="1:2" ht="12.75">
      <c r="A3" t="s">
        <v>301</v>
      </c>
      <c r="B3">
        <v>4</v>
      </c>
    </row>
    <row r="4" spans="1:2" ht="12.75">
      <c r="A4" t="s">
        <v>299</v>
      </c>
      <c r="B4">
        <v>1</v>
      </c>
    </row>
    <row r="5" spans="1:2" ht="12.75">
      <c r="A5" t="s">
        <v>300</v>
      </c>
      <c r="B5">
        <v>1</v>
      </c>
    </row>
    <row r="6" spans="1:2" ht="12.75">
      <c r="A6" t="s">
        <v>302</v>
      </c>
      <c r="B6">
        <v>1</v>
      </c>
    </row>
    <row r="8" spans="1:2" ht="12.75">
      <c r="A8" t="s">
        <v>303</v>
      </c>
      <c r="B8">
        <v>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48"/>
  <sheetViews>
    <sheetView showGridLines="0" zoomScale="75" zoomScaleNormal="75" workbookViewId="0" topLeftCell="A1">
      <selection activeCell="C7" sqref="C7"/>
    </sheetView>
  </sheetViews>
  <sheetFormatPr defaultColWidth="9.140625" defaultRowHeight="12.75"/>
  <cols>
    <col min="1" max="1" width="20.7109375" style="7" customWidth="1"/>
    <col min="2" max="2" width="1.7109375" style="7" customWidth="1"/>
    <col min="3" max="4" width="9.7109375" style="7" customWidth="1"/>
    <col min="5" max="5" width="1.7109375" style="7" customWidth="1"/>
    <col min="6" max="7" width="9.7109375" style="7" customWidth="1"/>
    <col min="8" max="8" width="1.7109375" style="7" customWidth="1"/>
    <col min="9" max="10" width="9.7109375" style="7" customWidth="1"/>
    <col min="11" max="11" width="1.7109375" style="7" customWidth="1"/>
    <col min="12" max="12" width="10.7109375" style="7" customWidth="1"/>
    <col min="13" max="13" width="1.7109375" style="7" customWidth="1"/>
    <col min="14" max="14" width="10.7109375" style="7" customWidth="1"/>
    <col min="15" max="15" width="1.7109375" style="7" customWidth="1"/>
    <col min="16" max="16" width="10.57421875" style="7" customWidth="1"/>
    <col min="17" max="16384" width="9.140625" style="7" customWidth="1"/>
  </cols>
  <sheetData>
    <row r="1" spans="1:16" ht="15.75" customHeight="1">
      <c r="A1" s="266" t="s">
        <v>29</v>
      </c>
      <c r="B1" s="266"/>
      <c r="C1" s="266"/>
      <c r="D1" s="267" t="s">
        <v>30</v>
      </c>
      <c r="E1" s="268"/>
      <c r="F1" s="269"/>
      <c r="G1" s="270" t="s">
        <v>16</v>
      </c>
      <c r="H1" s="19"/>
      <c r="I1" s="272"/>
      <c r="J1" s="273"/>
      <c r="K1" s="273"/>
      <c r="L1" s="273"/>
      <c r="M1" s="273"/>
      <c r="N1" s="273"/>
      <c r="O1" s="273"/>
      <c r="P1" s="274"/>
    </row>
    <row r="2" spans="1:23" ht="30.75" customHeight="1">
      <c r="A2" s="278" t="s">
        <v>340</v>
      </c>
      <c r="B2" s="278"/>
      <c r="C2" s="278"/>
      <c r="D2" s="279">
        <v>39976</v>
      </c>
      <c r="E2" s="280"/>
      <c r="F2" s="281"/>
      <c r="G2" s="271"/>
      <c r="H2" s="141"/>
      <c r="I2" s="275"/>
      <c r="J2" s="276"/>
      <c r="K2" s="276"/>
      <c r="L2" s="276"/>
      <c r="M2" s="276"/>
      <c r="N2" s="276"/>
      <c r="O2" s="276"/>
      <c r="P2" s="277"/>
      <c r="W2" s="214"/>
    </row>
    <row r="3" spans="1:23" ht="9.75" customHeight="1">
      <c r="A3" s="49"/>
      <c r="B3" s="50"/>
      <c r="C3" s="50"/>
      <c r="D3" s="50"/>
      <c r="E3" s="50"/>
      <c r="F3" s="50"/>
      <c r="G3" s="50"/>
      <c r="H3" s="50"/>
      <c r="I3" s="50"/>
      <c r="J3" s="50"/>
      <c r="K3" s="51"/>
      <c r="L3" s="50"/>
      <c r="M3" s="50"/>
      <c r="N3" s="50"/>
      <c r="O3" s="50"/>
      <c r="P3" s="52"/>
      <c r="W3" s="213"/>
    </row>
    <row r="4" spans="1:23" ht="35.25" customHeight="1">
      <c r="A4" s="71" t="s">
        <v>0</v>
      </c>
      <c r="B4" s="142"/>
      <c r="C4" s="143">
        <v>1</v>
      </c>
      <c r="D4" s="143">
        <v>2</v>
      </c>
      <c r="E4" s="142"/>
      <c r="F4" s="143">
        <v>3</v>
      </c>
      <c r="G4" s="144">
        <v>4</v>
      </c>
      <c r="H4" s="142"/>
      <c r="I4" s="143">
        <v>5</v>
      </c>
      <c r="J4" s="144">
        <v>6</v>
      </c>
      <c r="K4" s="142"/>
      <c r="L4" s="143" t="s">
        <v>31</v>
      </c>
      <c r="M4" s="142"/>
      <c r="N4" s="143" t="s">
        <v>14</v>
      </c>
      <c r="O4" s="142"/>
      <c r="P4" s="143" t="s">
        <v>32</v>
      </c>
      <c r="W4" s="213"/>
    </row>
    <row r="5" spans="1:16" ht="24" customHeight="1">
      <c r="A5" s="104" t="s">
        <v>28</v>
      </c>
      <c r="B5" s="145"/>
      <c r="C5" s="8">
        <v>1</v>
      </c>
      <c r="D5" s="8">
        <v>4</v>
      </c>
      <c r="E5" s="145"/>
      <c r="F5" s="8">
        <v>5</v>
      </c>
      <c r="G5" s="8">
        <v>6</v>
      </c>
      <c r="H5" s="145"/>
      <c r="I5" s="8">
        <v>1</v>
      </c>
      <c r="J5" s="8">
        <v>1</v>
      </c>
      <c r="K5" s="145"/>
      <c r="L5" s="9"/>
      <c r="M5" s="145"/>
      <c r="N5" s="121">
        <f aca="true" t="shared" si="0" ref="N5:N15">SUM(C5:L5)+MIN(C5:J5)/100</f>
        <v>18.01</v>
      </c>
      <c r="O5" s="145"/>
      <c r="P5" s="8">
        <f aca="true" t="shared" si="1" ref="P5:P15">RANK(N5,$N$5:$N$15,1)</f>
        <v>1</v>
      </c>
    </row>
    <row r="6" spans="1:16" ht="24" customHeight="1">
      <c r="A6" s="132" t="s">
        <v>13</v>
      </c>
      <c r="B6" s="145"/>
      <c r="C6" s="8">
        <v>3</v>
      </c>
      <c r="D6" s="8">
        <v>5</v>
      </c>
      <c r="E6" s="145"/>
      <c r="F6" s="8">
        <v>2</v>
      </c>
      <c r="G6" s="8">
        <v>4</v>
      </c>
      <c r="H6" s="145"/>
      <c r="I6" s="8">
        <v>3</v>
      </c>
      <c r="J6" s="8">
        <v>3</v>
      </c>
      <c r="K6" s="145"/>
      <c r="L6" s="9">
        <v>1</v>
      </c>
      <c r="M6" s="145"/>
      <c r="N6" s="121">
        <f t="shared" si="0"/>
        <v>21.02</v>
      </c>
      <c r="O6" s="145"/>
      <c r="P6" s="8">
        <f t="shared" si="1"/>
        <v>2</v>
      </c>
    </row>
    <row r="7" spans="1:23" ht="24" customHeight="1">
      <c r="A7" s="134" t="s">
        <v>84</v>
      </c>
      <c r="B7" s="146"/>
      <c r="C7" s="14">
        <v>15</v>
      </c>
      <c r="D7" s="8">
        <v>1</v>
      </c>
      <c r="E7" s="146"/>
      <c r="F7" s="8">
        <v>1</v>
      </c>
      <c r="G7" s="8">
        <v>1</v>
      </c>
      <c r="H7" s="146"/>
      <c r="I7" s="8">
        <v>4</v>
      </c>
      <c r="J7" s="8">
        <v>2</v>
      </c>
      <c r="K7" s="146"/>
      <c r="L7" s="9"/>
      <c r="M7" s="146"/>
      <c r="N7" s="121">
        <f t="shared" si="0"/>
        <v>24.01</v>
      </c>
      <c r="O7" s="146"/>
      <c r="P7" s="8">
        <f t="shared" si="1"/>
        <v>3</v>
      </c>
      <c r="W7" s="213"/>
    </row>
    <row r="8" spans="1:16" ht="24" customHeight="1">
      <c r="A8" s="166" t="s">
        <v>17</v>
      </c>
      <c r="B8" s="146"/>
      <c r="C8" s="8">
        <v>4</v>
      </c>
      <c r="D8" s="8">
        <v>2</v>
      </c>
      <c r="E8" s="146"/>
      <c r="F8" s="8">
        <v>6</v>
      </c>
      <c r="G8" s="8">
        <v>3</v>
      </c>
      <c r="H8" s="146"/>
      <c r="I8" s="8">
        <v>7</v>
      </c>
      <c r="J8" s="8">
        <v>4</v>
      </c>
      <c r="K8" s="146"/>
      <c r="L8" s="9"/>
      <c r="M8" s="146"/>
      <c r="N8" s="121">
        <f t="shared" si="0"/>
        <v>26.02</v>
      </c>
      <c r="O8" s="146"/>
      <c r="P8" s="8">
        <f t="shared" si="1"/>
        <v>4</v>
      </c>
    </row>
    <row r="9" spans="1:16" ht="24" customHeight="1">
      <c r="A9" s="126" t="s">
        <v>159</v>
      </c>
      <c r="B9" s="146"/>
      <c r="C9" s="8">
        <v>5</v>
      </c>
      <c r="D9" s="8">
        <v>10</v>
      </c>
      <c r="E9" s="146"/>
      <c r="F9" s="8">
        <v>3</v>
      </c>
      <c r="G9" s="8">
        <v>2</v>
      </c>
      <c r="H9" s="146"/>
      <c r="I9" s="14">
        <v>15</v>
      </c>
      <c r="J9" s="8">
        <v>8</v>
      </c>
      <c r="K9" s="146"/>
      <c r="L9" s="9"/>
      <c r="M9" s="146"/>
      <c r="N9" s="121">
        <f t="shared" si="0"/>
        <v>43.02</v>
      </c>
      <c r="O9" s="146"/>
      <c r="P9" s="8">
        <f t="shared" si="1"/>
        <v>5</v>
      </c>
    </row>
    <row r="10" spans="1:16" ht="24" customHeight="1">
      <c r="A10" s="128" t="s">
        <v>37</v>
      </c>
      <c r="B10" s="146"/>
      <c r="C10" s="8">
        <v>8</v>
      </c>
      <c r="D10" s="8">
        <v>3</v>
      </c>
      <c r="E10" s="146"/>
      <c r="F10" s="43">
        <v>11</v>
      </c>
      <c r="G10" s="8">
        <v>5</v>
      </c>
      <c r="H10" s="146"/>
      <c r="I10" s="8">
        <v>5</v>
      </c>
      <c r="J10" s="8">
        <v>7</v>
      </c>
      <c r="K10" s="146"/>
      <c r="L10" s="9">
        <v>5</v>
      </c>
      <c r="M10" s="146"/>
      <c r="N10" s="121">
        <f t="shared" si="0"/>
        <v>44.03</v>
      </c>
      <c r="O10" s="146"/>
      <c r="P10" s="8">
        <f t="shared" si="1"/>
        <v>6</v>
      </c>
    </row>
    <row r="11" spans="1:16" ht="24" customHeight="1">
      <c r="A11" s="126" t="s">
        <v>160</v>
      </c>
      <c r="B11" s="146"/>
      <c r="C11" s="8">
        <v>9</v>
      </c>
      <c r="D11" s="8">
        <v>9</v>
      </c>
      <c r="E11" s="146"/>
      <c r="F11" s="8">
        <v>9</v>
      </c>
      <c r="G11" s="15">
        <v>11</v>
      </c>
      <c r="H11" s="146"/>
      <c r="I11" s="8">
        <v>2</v>
      </c>
      <c r="J11" s="8">
        <v>5</v>
      </c>
      <c r="K11" s="146"/>
      <c r="L11" s="9"/>
      <c r="M11" s="146"/>
      <c r="N11" s="121">
        <f t="shared" si="0"/>
        <v>45.02</v>
      </c>
      <c r="O11" s="146"/>
      <c r="P11" s="8">
        <f t="shared" si="1"/>
        <v>7</v>
      </c>
    </row>
    <row r="12" spans="1:16" ht="24" customHeight="1">
      <c r="A12" s="125" t="s">
        <v>87</v>
      </c>
      <c r="B12" s="146"/>
      <c r="C12" s="8">
        <v>6</v>
      </c>
      <c r="D12" s="8">
        <v>7</v>
      </c>
      <c r="E12" s="146"/>
      <c r="F12" s="8">
        <v>4</v>
      </c>
      <c r="G12" s="15">
        <v>11</v>
      </c>
      <c r="H12" s="146"/>
      <c r="I12" s="8">
        <v>8</v>
      </c>
      <c r="J12" s="8">
        <v>9</v>
      </c>
      <c r="K12" s="146"/>
      <c r="L12" s="9"/>
      <c r="M12" s="146"/>
      <c r="N12" s="121">
        <f t="shared" si="0"/>
        <v>45.04</v>
      </c>
      <c r="O12" s="146"/>
      <c r="P12" s="8">
        <f t="shared" si="1"/>
        <v>8</v>
      </c>
    </row>
    <row r="13" spans="1:16" ht="24" customHeight="1">
      <c r="A13" s="129" t="s">
        <v>18</v>
      </c>
      <c r="B13" s="146"/>
      <c r="C13" s="8">
        <v>7</v>
      </c>
      <c r="D13" s="8">
        <v>8</v>
      </c>
      <c r="E13" s="146"/>
      <c r="F13" s="8">
        <v>8</v>
      </c>
      <c r="G13" s="15">
        <v>11</v>
      </c>
      <c r="H13" s="146"/>
      <c r="I13" s="8">
        <v>6</v>
      </c>
      <c r="J13" s="8">
        <v>6</v>
      </c>
      <c r="K13" s="146"/>
      <c r="L13" s="9"/>
      <c r="M13" s="146"/>
      <c r="N13" s="121">
        <f t="shared" si="0"/>
        <v>46.06</v>
      </c>
      <c r="O13" s="146"/>
      <c r="P13" s="8">
        <f t="shared" si="1"/>
        <v>9</v>
      </c>
    </row>
    <row r="14" spans="1:16" ht="24" customHeight="1">
      <c r="A14" s="131" t="s">
        <v>248</v>
      </c>
      <c r="B14" s="146"/>
      <c r="C14" s="15">
        <v>11</v>
      </c>
      <c r="D14" s="8">
        <v>6</v>
      </c>
      <c r="E14" s="146"/>
      <c r="F14" s="8">
        <v>7</v>
      </c>
      <c r="G14" s="8">
        <v>7</v>
      </c>
      <c r="H14" s="146"/>
      <c r="I14" s="8">
        <v>9</v>
      </c>
      <c r="J14" s="8">
        <v>10</v>
      </c>
      <c r="K14" s="146"/>
      <c r="L14" s="9"/>
      <c r="M14" s="146"/>
      <c r="N14" s="121">
        <f t="shared" si="0"/>
        <v>50.06</v>
      </c>
      <c r="O14" s="146"/>
      <c r="P14" s="8">
        <f t="shared" si="1"/>
        <v>10</v>
      </c>
    </row>
    <row r="15" spans="1:16" ht="24" customHeight="1">
      <c r="A15" s="130" t="s">
        <v>19</v>
      </c>
      <c r="B15" s="146"/>
      <c r="C15" s="118">
        <v>14</v>
      </c>
      <c r="D15" s="118">
        <v>14</v>
      </c>
      <c r="E15" s="146"/>
      <c r="F15" s="118">
        <v>14</v>
      </c>
      <c r="G15" s="118">
        <v>14</v>
      </c>
      <c r="H15" s="146"/>
      <c r="I15" s="118">
        <v>14</v>
      </c>
      <c r="J15" s="118">
        <v>14</v>
      </c>
      <c r="K15" s="146"/>
      <c r="L15" s="9"/>
      <c r="M15" s="146"/>
      <c r="N15" s="121">
        <f t="shared" si="0"/>
        <v>84.14</v>
      </c>
      <c r="O15" s="146"/>
      <c r="P15" s="8">
        <f t="shared" si="1"/>
        <v>11</v>
      </c>
    </row>
    <row r="16" spans="1:22" ht="19.5" customHeight="1">
      <c r="A16" s="12" t="s">
        <v>218</v>
      </c>
      <c r="B16" s="18"/>
      <c r="D16" s="13"/>
      <c r="E16" s="13"/>
      <c r="F16" s="13"/>
      <c r="G16" s="13"/>
      <c r="H16" s="13"/>
      <c r="I16" s="13"/>
      <c r="J16" s="13"/>
      <c r="K16" s="13"/>
      <c r="L16" s="13"/>
      <c r="M16" s="13"/>
      <c r="N16" s="13"/>
      <c r="O16" s="13"/>
      <c r="P16" s="13"/>
      <c r="U16" s="213"/>
      <c r="V16" s="211"/>
    </row>
    <row r="17" spans="3:22" ht="24" customHeight="1">
      <c r="C17" s="43" t="s">
        <v>47</v>
      </c>
      <c r="D17" s="14" t="s">
        <v>34</v>
      </c>
      <c r="F17" s="15" t="s">
        <v>35</v>
      </c>
      <c r="G17" s="118" t="s">
        <v>36</v>
      </c>
      <c r="I17" s="10" t="s">
        <v>33</v>
      </c>
      <c r="J17" s="53" t="s">
        <v>50</v>
      </c>
      <c r="M17" s="16"/>
      <c r="N17" s="16"/>
      <c r="V17" s="212"/>
    </row>
    <row r="18" spans="3:22" ht="24" customHeight="1">
      <c r="C18" s="8" t="s">
        <v>51</v>
      </c>
      <c r="D18" s="8">
        <v>15</v>
      </c>
      <c r="E18" s="16"/>
      <c r="F18" s="8" t="s">
        <v>51</v>
      </c>
      <c r="G18" s="8">
        <v>14</v>
      </c>
      <c r="H18" s="16"/>
      <c r="I18" s="8" t="s">
        <v>51</v>
      </c>
      <c r="J18" s="8" t="s">
        <v>51</v>
      </c>
      <c r="L18" s="17"/>
      <c r="M18" s="16"/>
      <c r="N18" s="16"/>
      <c r="V18" s="213"/>
    </row>
    <row r="19" ht="15">
      <c r="V19" s="214"/>
    </row>
    <row r="20" spans="1:16" ht="15.75" customHeight="1">
      <c r="A20" s="266" t="s">
        <v>29</v>
      </c>
      <c r="B20" s="266"/>
      <c r="C20" s="266"/>
      <c r="D20" s="267" t="s">
        <v>30</v>
      </c>
      <c r="E20" s="268"/>
      <c r="F20" s="269"/>
      <c r="G20" s="270" t="s">
        <v>16</v>
      </c>
      <c r="H20" s="19"/>
      <c r="I20" s="272"/>
      <c r="J20" s="273"/>
      <c r="K20" s="273"/>
      <c r="L20" s="273"/>
      <c r="M20" s="273"/>
      <c r="N20" s="273"/>
      <c r="O20" s="273"/>
      <c r="P20" s="274"/>
    </row>
    <row r="21" spans="1:23" ht="30.75" customHeight="1">
      <c r="A21" s="278" t="s">
        <v>332</v>
      </c>
      <c r="B21" s="278"/>
      <c r="C21" s="278"/>
      <c r="D21" s="279">
        <v>39969</v>
      </c>
      <c r="E21" s="280"/>
      <c r="F21" s="281"/>
      <c r="G21" s="271"/>
      <c r="H21" s="141"/>
      <c r="I21" s="275"/>
      <c r="J21" s="276"/>
      <c r="K21" s="276"/>
      <c r="L21" s="276"/>
      <c r="M21" s="276"/>
      <c r="N21" s="276"/>
      <c r="O21" s="276"/>
      <c r="P21" s="277"/>
      <c r="W21" s="214"/>
    </row>
    <row r="22" spans="1:23" ht="9.75" customHeight="1">
      <c r="A22" s="49"/>
      <c r="B22" s="50"/>
      <c r="C22" s="50"/>
      <c r="D22" s="50"/>
      <c r="E22" s="50"/>
      <c r="F22" s="50"/>
      <c r="G22" s="50"/>
      <c r="H22" s="50"/>
      <c r="I22" s="50"/>
      <c r="J22" s="50"/>
      <c r="K22" s="51"/>
      <c r="L22" s="50"/>
      <c r="M22" s="50"/>
      <c r="N22" s="50"/>
      <c r="O22" s="50"/>
      <c r="P22" s="52"/>
      <c r="W22" s="213"/>
    </row>
    <row r="23" spans="1:23" ht="35.25" customHeight="1">
      <c r="A23" s="71" t="s">
        <v>0</v>
      </c>
      <c r="B23" s="142"/>
      <c r="C23" s="143">
        <v>1</v>
      </c>
      <c r="D23" s="143">
        <v>2</v>
      </c>
      <c r="E23" s="142"/>
      <c r="F23" s="143">
        <v>3</v>
      </c>
      <c r="G23" s="144">
        <v>4</v>
      </c>
      <c r="H23" s="142"/>
      <c r="I23" s="143">
        <v>5</v>
      </c>
      <c r="J23" s="144">
        <v>6</v>
      </c>
      <c r="K23" s="142"/>
      <c r="L23" s="143" t="s">
        <v>31</v>
      </c>
      <c r="M23" s="142"/>
      <c r="N23" s="143" t="s">
        <v>14</v>
      </c>
      <c r="O23" s="142"/>
      <c r="P23" s="143" t="s">
        <v>32</v>
      </c>
      <c r="W23" s="213"/>
    </row>
    <row r="24" spans="1:16" ht="24" customHeight="1">
      <c r="A24" s="132" t="s">
        <v>13</v>
      </c>
      <c r="B24" s="145"/>
      <c r="C24" s="8">
        <v>2</v>
      </c>
      <c r="D24" s="8">
        <v>3</v>
      </c>
      <c r="E24" s="145"/>
      <c r="F24" s="8">
        <v>6</v>
      </c>
      <c r="G24" s="8">
        <v>3</v>
      </c>
      <c r="H24" s="145"/>
      <c r="I24" s="8">
        <v>2</v>
      </c>
      <c r="J24" s="8">
        <v>2</v>
      </c>
      <c r="K24" s="145"/>
      <c r="L24" s="9"/>
      <c r="M24" s="145"/>
      <c r="N24" s="121">
        <f aca="true" t="shared" si="2" ref="N24:N34">SUM(C24:L24)+MIN(C24:J24)/100</f>
        <v>18.02</v>
      </c>
      <c r="O24" s="145"/>
      <c r="P24" s="8">
        <f>RANK(N24,$N$24:$N$34,1)</f>
        <v>1</v>
      </c>
    </row>
    <row r="25" spans="1:16" ht="24" customHeight="1">
      <c r="A25" s="104" t="s">
        <v>28</v>
      </c>
      <c r="B25" s="145"/>
      <c r="C25" s="8">
        <v>6</v>
      </c>
      <c r="D25" s="8">
        <v>4</v>
      </c>
      <c r="E25" s="145"/>
      <c r="F25" s="8">
        <v>1</v>
      </c>
      <c r="G25" s="8">
        <v>4</v>
      </c>
      <c r="H25" s="145"/>
      <c r="I25" s="8">
        <v>5</v>
      </c>
      <c r="J25" s="8">
        <v>1</v>
      </c>
      <c r="K25" s="145"/>
      <c r="L25" s="9"/>
      <c r="M25" s="145"/>
      <c r="N25" s="121">
        <f t="shared" si="2"/>
        <v>21.01</v>
      </c>
      <c r="O25" s="145"/>
      <c r="P25" s="8">
        <f>RANK(N25,$N$24:$N$34,1)</f>
        <v>2</v>
      </c>
    </row>
    <row r="26" spans="1:23" ht="24" customHeight="1">
      <c r="A26" s="134" t="s">
        <v>84</v>
      </c>
      <c r="B26" s="146"/>
      <c r="C26" s="8">
        <v>5</v>
      </c>
      <c r="D26" s="8">
        <v>6</v>
      </c>
      <c r="E26" s="146"/>
      <c r="F26" s="8">
        <v>2</v>
      </c>
      <c r="G26" s="8">
        <v>2</v>
      </c>
      <c r="H26" s="146"/>
      <c r="I26" s="8">
        <v>1</v>
      </c>
      <c r="J26" s="8">
        <v>6</v>
      </c>
      <c r="K26" s="146"/>
      <c r="L26" s="9"/>
      <c r="M26" s="146"/>
      <c r="N26" s="121">
        <f t="shared" si="2"/>
        <v>22.01</v>
      </c>
      <c r="O26" s="146"/>
      <c r="P26" s="8">
        <f>RANK(N26,$N$24:$N$34,1)</f>
        <v>3</v>
      </c>
      <c r="W26" s="213"/>
    </row>
    <row r="27" spans="1:16" ht="24" customHeight="1">
      <c r="A27" s="166" t="s">
        <v>17</v>
      </c>
      <c r="B27" s="146"/>
      <c r="C27" s="8">
        <v>1</v>
      </c>
      <c r="D27" s="8">
        <v>5</v>
      </c>
      <c r="E27" s="146"/>
      <c r="F27" s="8">
        <v>3</v>
      </c>
      <c r="G27" s="8">
        <v>5</v>
      </c>
      <c r="H27" s="146"/>
      <c r="I27" s="8">
        <v>4</v>
      </c>
      <c r="J27" s="8">
        <v>3</v>
      </c>
      <c r="K27" s="146"/>
      <c r="L27" s="9">
        <v>1</v>
      </c>
      <c r="M27" s="146"/>
      <c r="N27" s="121">
        <f t="shared" si="2"/>
        <v>22.01</v>
      </c>
      <c r="O27" s="146"/>
      <c r="P27" s="8">
        <v>4</v>
      </c>
    </row>
    <row r="28" spans="1:16" ht="24" customHeight="1">
      <c r="A28" s="128" t="s">
        <v>37</v>
      </c>
      <c r="B28" s="146"/>
      <c r="C28" s="8">
        <v>3</v>
      </c>
      <c r="D28" s="8">
        <v>1</v>
      </c>
      <c r="E28" s="146"/>
      <c r="F28" s="8">
        <v>4</v>
      </c>
      <c r="G28" s="8">
        <v>1</v>
      </c>
      <c r="H28" s="146"/>
      <c r="I28" s="8">
        <v>9</v>
      </c>
      <c r="J28" s="8">
        <v>10</v>
      </c>
      <c r="K28" s="146"/>
      <c r="L28" s="9">
        <v>1</v>
      </c>
      <c r="M28" s="146"/>
      <c r="N28" s="121">
        <f t="shared" si="2"/>
        <v>29.01</v>
      </c>
      <c r="O28" s="146"/>
      <c r="P28" s="8">
        <f aca="true" t="shared" si="3" ref="P28:P34">RANK(N28,$N$24:$N$34,1)</f>
        <v>5</v>
      </c>
    </row>
    <row r="29" spans="1:16" ht="24" customHeight="1">
      <c r="A29" s="131" t="s">
        <v>248</v>
      </c>
      <c r="B29" s="146"/>
      <c r="C29" s="8">
        <v>4</v>
      </c>
      <c r="D29" s="8">
        <v>2</v>
      </c>
      <c r="E29" s="146"/>
      <c r="F29" s="8">
        <v>7</v>
      </c>
      <c r="G29" s="14">
        <v>15</v>
      </c>
      <c r="H29" s="146"/>
      <c r="I29" s="8">
        <v>7</v>
      </c>
      <c r="J29" s="8">
        <v>5</v>
      </c>
      <c r="K29" s="146"/>
      <c r="L29" s="9">
        <v>1</v>
      </c>
      <c r="M29" s="146"/>
      <c r="N29" s="121">
        <f t="shared" si="2"/>
        <v>41.02</v>
      </c>
      <c r="O29" s="146"/>
      <c r="P29" s="8">
        <f t="shared" si="3"/>
        <v>6</v>
      </c>
    </row>
    <row r="30" spans="1:16" ht="24" customHeight="1">
      <c r="A30" s="129" t="s">
        <v>18</v>
      </c>
      <c r="B30" s="146"/>
      <c r="C30" s="8">
        <v>8</v>
      </c>
      <c r="D30" s="8">
        <v>8</v>
      </c>
      <c r="E30" s="146"/>
      <c r="F30" s="8">
        <v>5</v>
      </c>
      <c r="G30" s="8">
        <v>7</v>
      </c>
      <c r="H30" s="146"/>
      <c r="I30" s="8">
        <v>10</v>
      </c>
      <c r="J30" s="8">
        <v>7</v>
      </c>
      <c r="K30" s="146"/>
      <c r="L30" s="9"/>
      <c r="M30" s="146"/>
      <c r="N30" s="121">
        <f t="shared" si="2"/>
        <v>45.05</v>
      </c>
      <c r="O30" s="146"/>
      <c r="P30" s="8">
        <f t="shared" si="3"/>
        <v>7</v>
      </c>
    </row>
    <row r="31" spans="1:16" ht="24" customHeight="1">
      <c r="A31" s="126" t="s">
        <v>159</v>
      </c>
      <c r="B31" s="146"/>
      <c r="C31" s="8">
        <v>9</v>
      </c>
      <c r="D31" s="15">
        <v>12</v>
      </c>
      <c r="E31" s="146"/>
      <c r="F31" s="8">
        <v>10</v>
      </c>
      <c r="G31" s="8">
        <v>8</v>
      </c>
      <c r="H31" s="146"/>
      <c r="I31" s="8">
        <v>3</v>
      </c>
      <c r="J31" s="8">
        <v>4</v>
      </c>
      <c r="K31" s="146"/>
      <c r="L31" s="9"/>
      <c r="M31" s="146"/>
      <c r="N31" s="121">
        <f t="shared" si="2"/>
        <v>46.03</v>
      </c>
      <c r="O31" s="146"/>
      <c r="P31" s="8">
        <f t="shared" si="3"/>
        <v>8</v>
      </c>
    </row>
    <row r="32" spans="1:16" ht="24" customHeight="1">
      <c r="A32" s="125" t="s">
        <v>87</v>
      </c>
      <c r="B32" s="146"/>
      <c r="C32" s="8">
        <v>7</v>
      </c>
      <c r="D32" s="8">
        <v>9</v>
      </c>
      <c r="E32" s="146"/>
      <c r="F32" s="8">
        <v>8</v>
      </c>
      <c r="G32" s="8">
        <v>9</v>
      </c>
      <c r="H32" s="146"/>
      <c r="I32" s="8">
        <v>6</v>
      </c>
      <c r="J32" s="8">
        <v>8</v>
      </c>
      <c r="K32" s="146"/>
      <c r="L32" s="9"/>
      <c r="M32" s="146"/>
      <c r="N32" s="121">
        <f t="shared" si="2"/>
        <v>47.06</v>
      </c>
      <c r="O32" s="146"/>
      <c r="P32" s="8">
        <f t="shared" si="3"/>
        <v>9</v>
      </c>
    </row>
    <row r="33" spans="1:16" ht="24" customHeight="1">
      <c r="A33" s="126" t="s">
        <v>160</v>
      </c>
      <c r="B33" s="146"/>
      <c r="C33" s="8">
        <v>10</v>
      </c>
      <c r="D33" s="8">
        <v>7</v>
      </c>
      <c r="E33" s="146"/>
      <c r="F33" s="8">
        <v>9</v>
      </c>
      <c r="G33" s="8">
        <v>6</v>
      </c>
      <c r="H33" s="146"/>
      <c r="I33" s="8">
        <v>8</v>
      </c>
      <c r="J33" s="8">
        <v>9</v>
      </c>
      <c r="K33" s="146"/>
      <c r="L33" s="9"/>
      <c r="M33" s="146"/>
      <c r="N33" s="121">
        <f t="shared" si="2"/>
        <v>49.06</v>
      </c>
      <c r="O33" s="146"/>
      <c r="P33" s="8">
        <f t="shared" si="3"/>
        <v>10</v>
      </c>
    </row>
    <row r="34" spans="1:16" ht="24" customHeight="1">
      <c r="A34" s="130" t="s">
        <v>19</v>
      </c>
      <c r="B34" s="146"/>
      <c r="C34" s="118">
        <v>14</v>
      </c>
      <c r="D34" s="118">
        <v>14</v>
      </c>
      <c r="E34" s="146"/>
      <c r="F34" s="118">
        <v>14</v>
      </c>
      <c r="G34" s="118">
        <v>14</v>
      </c>
      <c r="H34" s="146"/>
      <c r="I34" s="118">
        <v>14</v>
      </c>
      <c r="J34" s="118">
        <v>14</v>
      </c>
      <c r="K34" s="146"/>
      <c r="L34" s="9"/>
      <c r="M34" s="146"/>
      <c r="N34" s="121">
        <f t="shared" si="2"/>
        <v>84.14</v>
      </c>
      <c r="O34" s="146"/>
      <c r="P34" s="8">
        <f t="shared" si="3"/>
        <v>11</v>
      </c>
    </row>
    <row r="35" spans="1:22" ht="19.5" customHeight="1">
      <c r="A35" s="12" t="s">
        <v>218</v>
      </c>
      <c r="B35" s="18"/>
      <c r="D35" s="13"/>
      <c r="E35" s="13"/>
      <c r="F35" s="13"/>
      <c r="G35" s="13"/>
      <c r="H35" s="13"/>
      <c r="I35" s="13"/>
      <c r="J35" s="13"/>
      <c r="K35" s="13"/>
      <c r="L35" s="13"/>
      <c r="M35" s="13"/>
      <c r="N35" s="13"/>
      <c r="O35" s="13"/>
      <c r="P35" s="13"/>
      <c r="U35" s="213"/>
      <c r="V35" s="211"/>
    </row>
    <row r="36" spans="3:22" ht="24" customHeight="1">
      <c r="C36" s="43" t="s">
        <v>47</v>
      </c>
      <c r="D36" s="14" t="s">
        <v>34</v>
      </c>
      <c r="F36" s="15" t="s">
        <v>35</v>
      </c>
      <c r="G36" s="118" t="s">
        <v>36</v>
      </c>
      <c r="I36" s="10" t="s">
        <v>33</v>
      </c>
      <c r="J36" s="53" t="s">
        <v>50</v>
      </c>
      <c r="M36" s="16"/>
      <c r="N36" s="16"/>
      <c r="V36" s="212"/>
    </row>
    <row r="37" spans="3:22" ht="24" customHeight="1">
      <c r="C37" s="8" t="s">
        <v>51</v>
      </c>
      <c r="D37" s="8">
        <v>15</v>
      </c>
      <c r="E37" s="16"/>
      <c r="F37" s="8" t="s">
        <v>51</v>
      </c>
      <c r="G37" s="8">
        <v>14</v>
      </c>
      <c r="H37" s="16"/>
      <c r="I37" s="8" t="s">
        <v>51</v>
      </c>
      <c r="J37" s="8" t="s">
        <v>51</v>
      </c>
      <c r="L37" s="17"/>
      <c r="M37" s="16"/>
      <c r="N37" s="16"/>
      <c r="V37" s="213"/>
    </row>
    <row r="38" ht="15">
      <c r="V38" s="214"/>
    </row>
    <row r="39" spans="1:16" ht="15.75" customHeight="1">
      <c r="A39" s="266" t="s">
        <v>29</v>
      </c>
      <c r="B39" s="266"/>
      <c r="C39" s="266"/>
      <c r="D39" s="267" t="s">
        <v>30</v>
      </c>
      <c r="E39" s="268"/>
      <c r="F39" s="269"/>
      <c r="G39" s="270" t="s">
        <v>16</v>
      </c>
      <c r="H39" s="19"/>
      <c r="I39" s="272"/>
      <c r="J39" s="273"/>
      <c r="K39" s="273"/>
      <c r="L39" s="273"/>
      <c r="M39" s="273"/>
      <c r="N39" s="273"/>
      <c r="O39" s="273"/>
      <c r="P39" s="274"/>
    </row>
    <row r="40" spans="1:23" ht="30.75" customHeight="1">
      <c r="A40" s="278" t="s">
        <v>280</v>
      </c>
      <c r="B40" s="278"/>
      <c r="C40" s="278"/>
      <c r="D40" s="279">
        <v>39934</v>
      </c>
      <c r="E40" s="280"/>
      <c r="F40" s="281"/>
      <c r="G40" s="271"/>
      <c r="H40" s="141"/>
      <c r="I40" s="275"/>
      <c r="J40" s="276"/>
      <c r="K40" s="276"/>
      <c r="L40" s="276"/>
      <c r="M40" s="276"/>
      <c r="N40" s="276"/>
      <c r="O40" s="276"/>
      <c r="P40" s="277"/>
      <c r="W40" s="214"/>
    </row>
    <row r="41" spans="1:23" ht="9.75" customHeight="1">
      <c r="A41" s="49"/>
      <c r="B41" s="50"/>
      <c r="C41" s="50"/>
      <c r="D41" s="50"/>
      <c r="E41" s="50"/>
      <c r="F41" s="50"/>
      <c r="G41" s="50"/>
      <c r="H41" s="50"/>
      <c r="I41" s="50"/>
      <c r="J41" s="50"/>
      <c r="K41" s="51"/>
      <c r="L41" s="50"/>
      <c r="M41" s="50"/>
      <c r="N41" s="50"/>
      <c r="O41" s="50"/>
      <c r="P41" s="52"/>
      <c r="W41" s="213"/>
    </row>
    <row r="42" spans="1:23" ht="35.25" customHeight="1">
      <c r="A42" s="71" t="s">
        <v>0</v>
      </c>
      <c r="B42" s="142"/>
      <c r="C42" s="143">
        <v>1</v>
      </c>
      <c r="D42" s="143">
        <v>2</v>
      </c>
      <c r="E42" s="142"/>
      <c r="F42" s="143">
        <v>3</v>
      </c>
      <c r="G42" s="144">
        <v>4</v>
      </c>
      <c r="H42" s="142"/>
      <c r="I42" s="143">
        <v>5</v>
      </c>
      <c r="J42" s="144">
        <v>6</v>
      </c>
      <c r="K42" s="142"/>
      <c r="L42" s="143" t="s">
        <v>31</v>
      </c>
      <c r="M42" s="142"/>
      <c r="N42" s="143" t="s">
        <v>14</v>
      </c>
      <c r="O42" s="142"/>
      <c r="P42" s="143" t="s">
        <v>32</v>
      </c>
      <c r="W42" s="213"/>
    </row>
    <row r="43" spans="1:16" ht="24" customHeight="1">
      <c r="A43" s="103" t="s">
        <v>84</v>
      </c>
      <c r="B43" s="145"/>
      <c r="C43" s="8">
        <v>1</v>
      </c>
      <c r="D43" s="8"/>
      <c r="E43" s="145"/>
      <c r="F43" s="8">
        <v>1</v>
      </c>
      <c r="G43" s="8">
        <v>3</v>
      </c>
      <c r="H43" s="145"/>
      <c r="I43" s="8">
        <v>4</v>
      </c>
      <c r="J43" s="8">
        <v>1</v>
      </c>
      <c r="K43" s="145"/>
      <c r="L43" s="9"/>
      <c r="M43" s="145"/>
      <c r="N43" s="121">
        <f aca="true" t="shared" si="4" ref="N43:N53">SUM(C43:L43)+MIN(C43:J43)/100</f>
        <v>10.01</v>
      </c>
      <c r="O43" s="145"/>
      <c r="P43" s="8">
        <f aca="true" t="shared" si="5" ref="P43:P53">RANK(N43,$N$43:$N$53,1)</f>
        <v>1</v>
      </c>
    </row>
    <row r="44" spans="1:16" ht="24" customHeight="1">
      <c r="A44" s="132" t="s">
        <v>13</v>
      </c>
      <c r="B44" s="145"/>
      <c r="C44" s="8">
        <v>2</v>
      </c>
      <c r="D44" s="8"/>
      <c r="E44" s="145"/>
      <c r="F44" s="8">
        <v>3</v>
      </c>
      <c r="G44" s="8">
        <v>2</v>
      </c>
      <c r="H44" s="145"/>
      <c r="I44" s="8">
        <v>2</v>
      </c>
      <c r="J44" s="8">
        <v>5</v>
      </c>
      <c r="K44" s="145"/>
      <c r="L44" s="9">
        <v>1</v>
      </c>
      <c r="M44" s="145"/>
      <c r="N44" s="121">
        <f t="shared" si="4"/>
        <v>15.02</v>
      </c>
      <c r="O44" s="145"/>
      <c r="P44" s="8">
        <f t="shared" si="5"/>
        <v>2</v>
      </c>
    </row>
    <row r="45" spans="1:23" ht="24" customHeight="1">
      <c r="A45" s="166" t="s">
        <v>17</v>
      </c>
      <c r="B45" s="146"/>
      <c r="C45" s="8">
        <v>3</v>
      </c>
      <c r="D45" s="8"/>
      <c r="E45" s="146"/>
      <c r="F45" s="8">
        <v>4</v>
      </c>
      <c r="G45" s="8">
        <v>1</v>
      </c>
      <c r="H45" s="146"/>
      <c r="I45" s="8">
        <v>6</v>
      </c>
      <c r="J45" s="8">
        <v>6</v>
      </c>
      <c r="K45" s="146"/>
      <c r="L45" s="9"/>
      <c r="M45" s="146"/>
      <c r="N45" s="121">
        <f t="shared" si="4"/>
        <v>20.01</v>
      </c>
      <c r="O45" s="146"/>
      <c r="P45" s="8">
        <f t="shared" si="5"/>
        <v>3</v>
      </c>
      <c r="W45" s="213"/>
    </row>
    <row r="46" spans="1:16" ht="24" customHeight="1">
      <c r="A46" s="182" t="s">
        <v>28</v>
      </c>
      <c r="B46" s="146"/>
      <c r="C46" s="8">
        <v>8</v>
      </c>
      <c r="D46" s="8"/>
      <c r="E46" s="146"/>
      <c r="F46" s="8">
        <v>2</v>
      </c>
      <c r="G46" s="8">
        <v>4</v>
      </c>
      <c r="H46" s="146"/>
      <c r="I46" s="8">
        <v>8</v>
      </c>
      <c r="J46" s="8">
        <v>7</v>
      </c>
      <c r="K46" s="146"/>
      <c r="L46" s="9"/>
      <c r="M46" s="146"/>
      <c r="N46" s="121">
        <f t="shared" si="4"/>
        <v>29.02</v>
      </c>
      <c r="O46" s="146"/>
      <c r="P46" s="8">
        <f t="shared" si="5"/>
        <v>4</v>
      </c>
    </row>
    <row r="47" spans="1:16" ht="24" customHeight="1">
      <c r="A47" s="126" t="s">
        <v>159</v>
      </c>
      <c r="B47" s="146"/>
      <c r="C47" s="8">
        <v>7</v>
      </c>
      <c r="D47" s="8"/>
      <c r="E47" s="146"/>
      <c r="F47" s="8">
        <v>6</v>
      </c>
      <c r="G47" s="8">
        <v>7</v>
      </c>
      <c r="H47" s="146"/>
      <c r="I47" s="8">
        <v>1</v>
      </c>
      <c r="J47" s="8">
        <v>2</v>
      </c>
      <c r="K47" s="146"/>
      <c r="L47" s="9">
        <v>8</v>
      </c>
      <c r="M47" s="146"/>
      <c r="N47" s="121">
        <f t="shared" si="4"/>
        <v>31.01</v>
      </c>
      <c r="O47" s="146"/>
      <c r="P47" s="8">
        <f t="shared" si="5"/>
        <v>5</v>
      </c>
    </row>
    <row r="48" spans="1:16" ht="24" customHeight="1">
      <c r="A48" s="131" t="s">
        <v>248</v>
      </c>
      <c r="B48" s="146"/>
      <c r="C48" s="8">
        <v>6</v>
      </c>
      <c r="D48" s="8"/>
      <c r="E48" s="146"/>
      <c r="F48" s="8">
        <v>8</v>
      </c>
      <c r="G48" s="8">
        <v>5</v>
      </c>
      <c r="H48" s="146"/>
      <c r="I48" s="8">
        <v>5</v>
      </c>
      <c r="J48" s="8">
        <v>8</v>
      </c>
      <c r="K48" s="146"/>
      <c r="L48" s="9">
        <v>1</v>
      </c>
      <c r="M48" s="146"/>
      <c r="N48" s="121">
        <f t="shared" si="4"/>
        <v>33.05</v>
      </c>
      <c r="O48" s="146"/>
      <c r="P48" s="8">
        <f t="shared" si="5"/>
        <v>6</v>
      </c>
    </row>
    <row r="49" spans="1:16" ht="24" customHeight="1">
      <c r="A49" s="130" t="s">
        <v>19</v>
      </c>
      <c r="B49" s="146"/>
      <c r="C49" s="8">
        <v>11</v>
      </c>
      <c r="D49" s="8"/>
      <c r="E49" s="146"/>
      <c r="F49" s="8">
        <v>5</v>
      </c>
      <c r="G49" s="8">
        <v>9</v>
      </c>
      <c r="H49" s="146"/>
      <c r="I49" s="8">
        <v>7</v>
      </c>
      <c r="J49" s="8">
        <v>4</v>
      </c>
      <c r="K49" s="146"/>
      <c r="L49" s="9">
        <v>1</v>
      </c>
      <c r="M49" s="146"/>
      <c r="N49" s="121">
        <f t="shared" si="4"/>
        <v>37.04</v>
      </c>
      <c r="O49" s="146"/>
      <c r="P49" s="8">
        <f t="shared" si="5"/>
        <v>7</v>
      </c>
    </row>
    <row r="50" spans="1:16" ht="24" customHeight="1">
      <c r="A50" s="128" t="s">
        <v>37</v>
      </c>
      <c r="B50" s="146"/>
      <c r="C50" s="8">
        <v>9</v>
      </c>
      <c r="D50" s="8"/>
      <c r="E50" s="146"/>
      <c r="F50" s="8">
        <v>7</v>
      </c>
      <c r="G50" s="8">
        <v>6</v>
      </c>
      <c r="H50" s="146"/>
      <c r="I50" s="8">
        <v>5</v>
      </c>
      <c r="J50" s="8">
        <v>10</v>
      </c>
      <c r="K50" s="146"/>
      <c r="L50" s="9">
        <v>2</v>
      </c>
      <c r="M50" s="146"/>
      <c r="N50" s="121">
        <f t="shared" si="4"/>
        <v>39.05</v>
      </c>
      <c r="O50" s="146"/>
      <c r="P50" s="8">
        <f t="shared" si="5"/>
        <v>8</v>
      </c>
    </row>
    <row r="51" spans="1:16" ht="24" customHeight="1">
      <c r="A51" s="129" t="s">
        <v>18</v>
      </c>
      <c r="B51" s="146"/>
      <c r="C51" s="8">
        <v>5</v>
      </c>
      <c r="D51" s="8"/>
      <c r="E51" s="146"/>
      <c r="F51" s="10">
        <v>12</v>
      </c>
      <c r="G51" s="10">
        <v>12</v>
      </c>
      <c r="H51" s="146"/>
      <c r="I51" s="8">
        <v>3</v>
      </c>
      <c r="J51" s="8">
        <v>3</v>
      </c>
      <c r="K51" s="146"/>
      <c r="L51" s="9">
        <v>6</v>
      </c>
      <c r="M51" s="146"/>
      <c r="N51" s="121">
        <f t="shared" si="4"/>
        <v>41.03</v>
      </c>
      <c r="O51" s="146"/>
      <c r="P51" s="8">
        <f t="shared" si="5"/>
        <v>9</v>
      </c>
    </row>
    <row r="52" spans="1:16" ht="24" customHeight="1">
      <c r="A52" s="125" t="s">
        <v>87</v>
      </c>
      <c r="B52" s="146"/>
      <c r="C52" s="8">
        <v>4</v>
      </c>
      <c r="D52" s="8"/>
      <c r="E52" s="146"/>
      <c r="F52" s="8">
        <v>10</v>
      </c>
      <c r="G52" s="8">
        <v>8</v>
      </c>
      <c r="H52" s="146"/>
      <c r="I52" s="8">
        <v>9</v>
      </c>
      <c r="J52" s="8">
        <v>11</v>
      </c>
      <c r="K52" s="146"/>
      <c r="L52" s="9"/>
      <c r="M52" s="146"/>
      <c r="N52" s="121">
        <f t="shared" si="4"/>
        <v>42.04</v>
      </c>
      <c r="O52" s="146"/>
      <c r="P52" s="8">
        <f t="shared" si="5"/>
        <v>10</v>
      </c>
    </row>
    <row r="53" spans="1:16" ht="24" customHeight="1">
      <c r="A53" s="126" t="s">
        <v>160</v>
      </c>
      <c r="B53" s="146"/>
      <c r="C53" s="8">
        <v>10</v>
      </c>
      <c r="D53" s="8"/>
      <c r="E53" s="146"/>
      <c r="F53" s="8">
        <v>9</v>
      </c>
      <c r="G53" s="8">
        <v>10</v>
      </c>
      <c r="H53" s="146"/>
      <c r="I53" s="8">
        <v>10</v>
      </c>
      <c r="J53" s="8">
        <v>9</v>
      </c>
      <c r="K53" s="146"/>
      <c r="L53" s="9"/>
      <c r="M53" s="146"/>
      <c r="N53" s="121">
        <f t="shared" si="4"/>
        <v>48.09</v>
      </c>
      <c r="O53" s="146"/>
      <c r="P53" s="8">
        <f t="shared" si="5"/>
        <v>11</v>
      </c>
    </row>
    <row r="54" spans="1:22" ht="19.5" customHeight="1">
      <c r="A54" s="12" t="s">
        <v>218</v>
      </c>
      <c r="B54" s="18"/>
      <c r="D54" s="13"/>
      <c r="E54" s="13"/>
      <c r="F54" s="13"/>
      <c r="G54" s="13"/>
      <c r="H54" s="13"/>
      <c r="I54" s="13"/>
      <c r="J54" s="13"/>
      <c r="K54" s="13"/>
      <c r="L54" s="13"/>
      <c r="M54" s="13"/>
      <c r="N54" s="13"/>
      <c r="O54" s="13"/>
      <c r="P54" s="13"/>
      <c r="U54" s="213"/>
      <c r="V54" s="211"/>
    </row>
    <row r="55" spans="1:16" ht="15.75" customHeight="1">
      <c r="A55" s="266" t="s">
        <v>29</v>
      </c>
      <c r="B55" s="266"/>
      <c r="C55" s="266"/>
      <c r="D55" s="267" t="s">
        <v>30</v>
      </c>
      <c r="E55" s="268"/>
      <c r="F55" s="269"/>
      <c r="G55" s="270" t="s">
        <v>16</v>
      </c>
      <c r="H55" s="19"/>
      <c r="I55" s="272"/>
      <c r="J55" s="273"/>
      <c r="K55" s="273"/>
      <c r="L55" s="273"/>
      <c r="M55" s="273"/>
      <c r="N55" s="273"/>
      <c r="O55" s="273"/>
      <c r="P55" s="274"/>
    </row>
    <row r="56" spans="1:23" ht="30.75" customHeight="1">
      <c r="A56" s="278" t="s">
        <v>247</v>
      </c>
      <c r="B56" s="278"/>
      <c r="C56" s="278"/>
      <c r="D56" s="279">
        <v>39906</v>
      </c>
      <c r="E56" s="280"/>
      <c r="F56" s="281"/>
      <c r="G56" s="271"/>
      <c r="H56" s="141"/>
      <c r="I56" s="275"/>
      <c r="J56" s="276"/>
      <c r="K56" s="276"/>
      <c r="L56" s="276"/>
      <c r="M56" s="276"/>
      <c r="N56" s="276"/>
      <c r="O56" s="276"/>
      <c r="P56" s="277"/>
      <c r="W56" s="214"/>
    </row>
    <row r="57" spans="1:23" ht="9.75" customHeight="1">
      <c r="A57" s="49"/>
      <c r="B57" s="50"/>
      <c r="C57" s="50"/>
      <c r="D57" s="50"/>
      <c r="E57" s="50"/>
      <c r="F57" s="50"/>
      <c r="G57" s="50"/>
      <c r="H57" s="50"/>
      <c r="I57" s="50"/>
      <c r="J57" s="50"/>
      <c r="K57" s="51"/>
      <c r="L57" s="50"/>
      <c r="M57" s="50"/>
      <c r="N57" s="50"/>
      <c r="O57" s="50"/>
      <c r="P57" s="52"/>
      <c r="W57" s="213"/>
    </row>
    <row r="58" spans="1:23" ht="35.25" customHeight="1">
      <c r="A58" s="71" t="s">
        <v>0</v>
      </c>
      <c r="B58" s="142"/>
      <c r="C58" s="143">
        <v>1</v>
      </c>
      <c r="D58" s="143">
        <v>2</v>
      </c>
      <c r="E58" s="142"/>
      <c r="F58" s="143">
        <v>3</v>
      </c>
      <c r="G58" s="144">
        <v>4</v>
      </c>
      <c r="H58" s="142"/>
      <c r="I58" s="143">
        <v>5</v>
      </c>
      <c r="J58" s="144">
        <v>6</v>
      </c>
      <c r="K58" s="142"/>
      <c r="L58" s="143" t="s">
        <v>31</v>
      </c>
      <c r="M58" s="142"/>
      <c r="N58" s="143" t="s">
        <v>14</v>
      </c>
      <c r="O58" s="142"/>
      <c r="P58" s="143" t="s">
        <v>32</v>
      </c>
      <c r="W58" s="213"/>
    </row>
    <row r="59" spans="1:23" ht="24" customHeight="1">
      <c r="A59" s="102" t="s">
        <v>17</v>
      </c>
      <c r="B59" s="145"/>
      <c r="C59" s="8">
        <v>3</v>
      </c>
      <c r="D59" s="8">
        <v>2</v>
      </c>
      <c r="E59" s="145"/>
      <c r="F59" s="8">
        <v>1</v>
      </c>
      <c r="G59" s="8">
        <v>1</v>
      </c>
      <c r="H59" s="145"/>
      <c r="I59" s="8">
        <v>3</v>
      </c>
      <c r="J59" s="8">
        <v>2</v>
      </c>
      <c r="K59" s="145"/>
      <c r="L59" s="9">
        <v>1</v>
      </c>
      <c r="M59" s="145"/>
      <c r="N59" s="121">
        <f aca="true" t="shared" si="6" ref="N59:N69">SUM(C59:L59)+MIN(C59:J59)/100</f>
        <v>13.01</v>
      </c>
      <c r="O59" s="145"/>
      <c r="P59" s="8">
        <f>RANK(N59,$N$59:$N$69,1)</f>
        <v>1</v>
      </c>
      <c r="W59" s="213"/>
    </row>
    <row r="60" spans="1:16" ht="24" customHeight="1">
      <c r="A60" s="103" t="s">
        <v>84</v>
      </c>
      <c r="B60" s="145"/>
      <c r="C60" s="8">
        <v>1</v>
      </c>
      <c r="D60" s="8">
        <v>6</v>
      </c>
      <c r="E60" s="145"/>
      <c r="F60" s="8">
        <v>4</v>
      </c>
      <c r="G60" s="8">
        <v>4</v>
      </c>
      <c r="H60" s="145"/>
      <c r="I60" s="8">
        <v>1</v>
      </c>
      <c r="J60" s="8">
        <v>1</v>
      </c>
      <c r="K60" s="145"/>
      <c r="L60" s="9"/>
      <c r="M60" s="145"/>
      <c r="N60" s="121">
        <f t="shared" si="6"/>
        <v>17.01</v>
      </c>
      <c r="O60" s="145"/>
      <c r="P60" s="8">
        <f>RANK(N60,$N$59:$N$69,1)</f>
        <v>2</v>
      </c>
    </row>
    <row r="61" spans="1:16" ht="24" customHeight="1">
      <c r="A61" s="182" t="s">
        <v>28</v>
      </c>
      <c r="B61" s="146"/>
      <c r="C61" s="8">
        <v>2</v>
      </c>
      <c r="D61" s="8">
        <v>4</v>
      </c>
      <c r="E61" s="146"/>
      <c r="F61" s="8">
        <v>3</v>
      </c>
      <c r="G61" s="8">
        <v>6</v>
      </c>
      <c r="H61" s="146"/>
      <c r="I61" s="8">
        <v>11</v>
      </c>
      <c r="J61" s="8">
        <v>3</v>
      </c>
      <c r="K61" s="146"/>
      <c r="L61" s="9"/>
      <c r="M61" s="146"/>
      <c r="N61" s="121">
        <f t="shared" si="6"/>
        <v>29.02</v>
      </c>
      <c r="O61" s="146"/>
      <c r="P61" s="8">
        <f>RANK(N61,$N$59:$N$69,1)</f>
        <v>3</v>
      </c>
    </row>
    <row r="62" spans="1:16" ht="24" customHeight="1">
      <c r="A62" s="126" t="s">
        <v>159</v>
      </c>
      <c r="B62" s="146"/>
      <c r="C62" s="8">
        <v>6</v>
      </c>
      <c r="D62" s="8">
        <v>7</v>
      </c>
      <c r="E62" s="146"/>
      <c r="F62" s="8">
        <v>2</v>
      </c>
      <c r="G62" s="8">
        <v>2</v>
      </c>
      <c r="H62" s="146"/>
      <c r="I62" s="8">
        <v>9</v>
      </c>
      <c r="J62" s="8">
        <v>8</v>
      </c>
      <c r="K62" s="146"/>
      <c r="L62" s="9">
        <v>2</v>
      </c>
      <c r="M62" s="146"/>
      <c r="N62" s="121">
        <f t="shared" si="6"/>
        <v>36.02</v>
      </c>
      <c r="O62" s="146"/>
      <c r="P62" s="8">
        <f>RANK(N62,$N$59:$N$69,1)</f>
        <v>4</v>
      </c>
    </row>
    <row r="63" spans="1:16" ht="24" customHeight="1">
      <c r="A63" s="181" t="s">
        <v>13</v>
      </c>
      <c r="B63" s="146"/>
      <c r="C63" s="8">
        <v>4</v>
      </c>
      <c r="D63" s="8">
        <v>3</v>
      </c>
      <c r="E63" s="146"/>
      <c r="F63" s="8">
        <v>6</v>
      </c>
      <c r="G63" s="8">
        <v>11</v>
      </c>
      <c r="H63" s="146"/>
      <c r="I63" s="8">
        <v>2</v>
      </c>
      <c r="J63" s="8">
        <v>10</v>
      </c>
      <c r="K63" s="146"/>
      <c r="L63" s="9"/>
      <c r="M63" s="146"/>
      <c r="N63" s="121">
        <f t="shared" si="6"/>
        <v>36.02</v>
      </c>
      <c r="O63" s="146"/>
      <c r="P63" s="8">
        <v>5</v>
      </c>
    </row>
    <row r="64" spans="1:16" ht="24" customHeight="1">
      <c r="A64" s="131" t="s">
        <v>248</v>
      </c>
      <c r="B64" s="146"/>
      <c r="C64" s="8">
        <v>9</v>
      </c>
      <c r="D64" s="8">
        <v>1</v>
      </c>
      <c r="E64" s="146"/>
      <c r="F64" s="8">
        <v>9</v>
      </c>
      <c r="G64" s="8">
        <v>10</v>
      </c>
      <c r="H64" s="146"/>
      <c r="I64" s="8">
        <v>4</v>
      </c>
      <c r="J64" s="8">
        <v>7</v>
      </c>
      <c r="K64" s="146"/>
      <c r="L64" s="9">
        <v>1</v>
      </c>
      <c r="M64" s="146"/>
      <c r="N64" s="121">
        <f t="shared" si="6"/>
        <v>41.01</v>
      </c>
      <c r="O64" s="146"/>
      <c r="P64" s="8">
        <f>RANK(N64,$N$59:$N$69,1)</f>
        <v>6</v>
      </c>
    </row>
    <row r="65" spans="1:16" ht="24" customHeight="1">
      <c r="A65" s="129" t="s">
        <v>18</v>
      </c>
      <c r="B65" s="146"/>
      <c r="C65" s="8">
        <v>10</v>
      </c>
      <c r="D65" s="8">
        <v>9</v>
      </c>
      <c r="E65" s="146"/>
      <c r="F65" s="8">
        <v>8</v>
      </c>
      <c r="G65" s="8">
        <v>3</v>
      </c>
      <c r="H65" s="146"/>
      <c r="I65" s="8">
        <v>9</v>
      </c>
      <c r="J65" s="8">
        <v>4</v>
      </c>
      <c r="K65" s="146"/>
      <c r="L65" s="9"/>
      <c r="M65" s="146"/>
      <c r="N65" s="121">
        <f t="shared" si="6"/>
        <v>43.03</v>
      </c>
      <c r="O65" s="146"/>
      <c r="P65" s="8">
        <f>RANK(N65,$N$59:$N$69,1)</f>
        <v>7</v>
      </c>
    </row>
    <row r="66" spans="1:16" ht="24" customHeight="1">
      <c r="A66" s="130" t="s">
        <v>19</v>
      </c>
      <c r="B66" s="146"/>
      <c r="C66" s="10">
        <v>12</v>
      </c>
      <c r="D66" s="10">
        <v>12</v>
      </c>
      <c r="E66" s="146"/>
      <c r="F66" s="8">
        <v>5</v>
      </c>
      <c r="G66" s="8">
        <v>5</v>
      </c>
      <c r="H66" s="146"/>
      <c r="I66" s="8">
        <v>6</v>
      </c>
      <c r="J66" s="8">
        <v>6</v>
      </c>
      <c r="K66" s="146"/>
      <c r="L66" s="9"/>
      <c r="M66" s="146"/>
      <c r="N66" s="121">
        <f t="shared" si="6"/>
        <v>46.05</v>
      </c>
      <c r="O66" s="146"/>
      <c r="P66" s="8">
        <f>RANK(N66,$N$59:$N$69,1)</f>
        <v>8</v>
      </c>
    </row>
    <row r="67" spans="1:16" ht="24" customHeight="1">
      <c r="A67" s="128" t="s">
        <v>37</v>
      </c>
      <c r="B67" s="146"/>
      <c r="C67" s="8">
        <v>5</v>
      </c>
      <c r="D67" s="8">
        <v>8</v>
      </c>
      <c r="E67" s="146"/>
      <c r="F67" s="8">
        <v>10</v>
      </c>
      <c r="G67" s="8">
        <v>9</v>
      </c>
      <c r="H67" s="146"/>
      <c r="I67" s="8">
        <v>8</v>
      </c>
      <c r="J67" s="8">
        <v>5</v>
      </c>
      <c r="K67" s="146"/>
      <c r="L67" s="9">
        <v>3</v>
      </c>
      <c r="M67" s="146"/>
      <c r="N67" s="121">
        <f t="shared" si="6"/>
        <v>48.05</v>
      </c>
      <c r="O67" s="146"/>
      <c r="P67" s="8">
        <f>RANK(N67,$N$59:$N$69,1)</f>
        <v>9</v>
      </c>
    </row>
    <row r="68" spans="1:16" ht="24" customHeight="1">
      <c r="A68" s="126" t="s">
        <v>160</v>
      </c>
      <c r="B68" s="146"/>
      <c r="C68" s="8">
        <v>7</v>
      </c>
      <c r="D68" s="8">
        <v>10</v>
      </c>
      <c r="E68" s="146"/>
      <c r="F68" s="8">
        <v>11</v>
      </c>
      <c r="G68" s="8">
        <v>7</v>
      </c>
      <c r="H68" s="146"/>
      <c r="I68" s="8">
        <v>5</v>
      </c>
      <c r="J68" s="8">
        <v>9</v>
      </c>
      <c r="K68" s="146"/>
      <c r="L68" s="9"/>
      <c r="M68" s="146"/>
      <c r="N68" s="121">
        <f t="shared" si="6"/>
        <v>49.05</v>
      </c>
      <c r="O68" s="146"/>
      <c r="P68" s="8">
        <f>RANK(N68,$N$59:$N$69,1)</f>
        <v>10</v>
      </c>
    </row>
    <row r="69" spans="1:16" ht="24" customHeight="1">
      <c r="A69" s="125" t="s">
        <v>87</v>
      </c>
      <c r="B69" s="146"/>
      <c r="C69" s="8">
        <v>8</v>
      </c>
      <c r="D69" s="8">
        <v>5</v>
      </c>
      <c r="E69" s="146"/>
      <c r="F69" s="8">
        <v>7</v>
      </c>
      <c r="G69" s="8">
        <v>8</v>
      </c>
      <c r="H69" s="146"/>
      <c r="I69" s="8">
        <v>10</v>
      </c>
      <c r="J69" s="8">
        <v>11</v>
      </c>
      <c r="K69" s="146"/>
      <c r="L69" s="9"/>
      <c r="M69" s="146"/>
      <c r="N69" s="121">
        <f t="shared" si="6"/>
        <v>49.05</v>
      </c>
      <c r="O69" s="146"/>
      <c r="P69" s="8">
        <v>11</v>
      </c>
    </row>
    <row r="70" spans="1:22" ht="19.5" customHeight="1">
      <c r="A70" s="12" t="s">
        <v>218</v>
      </c>
      <c r="B70" s="18"/>
      <c r="D70" s="13"/>
      <c r="E70" s="13"/>
      <c r="F70" s="13"/>
      <c r="G70" s="13"/>
      <c r="H70" s="13"/>
      <c r="I70" s="13"/>
      <c r="J70" s="13"/>
      <c r="K70" s="13"/>
      <c r="L70" s="13"/>
      <c r="M70" s="13"/>
      <c r="N70" s="13"/>
      <c r="O70" s="13"/>
      <c r="P70" s="13"/>
      <c r="U70" s="213"/>
      <c r="V70" s="211"/>
    </row>
    <row r="71" spans="3:22" ht="24" customHeight="1">
      <c r="C71" s="43" t="s">
        <v>47</v>
      </c>
      <c r="D71" s="14" t="s">
        <v>34</v>
      </c>
      <c r="F71" s="15" t="s">
        <v>35</v>
      </c>
      <c r="G71" s="118" t="s">
        <v>36</v>
      </c>
      <c r="I71" s="10" t="s">
        <v>33</v>
      </c>
      <c r="J71" s="53" t="s">
        <v>50</v>
      </c>
      <c r="M71" s="16"/>
      <c r="N71" s="16"/>
      <c r="V71" s="212"/>
    </row>
    <row r="72" spans="3:22" ht="24" customHeight="1">
      <c r="C72" s="8" t="s">
        <v>51</v>
      </c>
      <c r="D72" s="8">
        <v>15</v>
      </c>
      <c r="E72" s="16"/>
      <c r="F72" s="8" t="s">
        <v>51</v>
      </c>
      <c r="G72" s="8">
        <v>14</v>
      </c>
      <c r="H72" s="16"/>
      <c r="I72" s="8" t="s">
        <v>51</v>
      </c>
      <c r="J72" s="8" t="s">
        <v>51</v>
      </c>
      <c r="L72" s="17"/>
      <c r="M72" s="16"/>
      <c r="N72" s="16"/>
      <c r="V72" s="213"/>
    </row>
    <row r="73" ht="15">
      <c r="V73" s="214"/>
    </row>
    <row r="74" spans="1:16" ht="15.75" customHeight="1">
      <c r="A74" s="266" t="s">
        <v>29</v>
      </c>
      <c r="B74" s="266"/>
      <c r="C74" s="266"/>
      <c r="D74" s="267" t="s">
        <v>30</v>
      </c>
      <c r="E74" s="268"/>
      <c r="F74" s="269"/>
      <c r="G74" s="270" t="s">
        <v>16</v>
      </c>
      <c r="H74" s="19"/>
      <c r="I74" s="272"/>
      <c r="J74" s="273"/>
      <c r="K74" s="273"/>
      <c r="L74" s="273"/>
      <c r="M74" s="273"/>
      <c r="N74" s="273"/>
      <c r="O74" s="273"/>
      <c r="P74" s="274"/>
    </row>
    <row r="75" spans="1:23" ht="30.75" customHeight="1">
      <c r="A75" s="278" t="s">
        <v>220</v>
      </c>
      <c r="B75" s="278"/>
      <c r="C75" s="278"/>
      <c r="D75" s="279">
        <v>39849</v>
      </c>
      <c r="E75" s="280"/>
      <c r="F75" s="281"/>
      <c r="G75" s="271"/>
      <c r="H75" s="141"/>
      <c r="I75" s="275"/>
      <c r="J75" s="276"/>
      <c r="K75" s="276"/>
      <c r="L75" s="276"/>
      <c r="M75" s="276"/>
      <c r="N75" s="276"/>
      <c r="O75" s="276"/>
      <c r="P75" s="277"/>
      <c r="W75" s="214"/>
    </row>
    <row r="76" spans="1:23" ht="9.75" customHeight="1">
      <c r="A76" s="49"/>
      <c r="B76" s="50"/>
      <c r="C76" s="50"/>
      <c r="D76" s="50"/>
      <c r="E76" s="50"/>
      <c r="F76" s="50"/>
      <c r="G76" s="50"/>
      <c r="H76" s="50"/>
      <c r="I76" s="50"/>
      <c r="J76" s="50"/>
      <c r="K76" s="51"/>
      <c r="L76" s="50"/>
      <c r="M76" s="50"/>
      <c r="N76" s="50"/>
      <c r="O76" s="50"/>
      <c r="P76" s="52"/>
      <c r="W76" s="213"/>
    </row>
    <row r="77" spans="1:23" ht="35.25" customHeight="1">
      <c r="A77" s="71" t="s">
        <v>0</v>
      </c>
      <c r="B77" s="142"/>
      <c r="C77" s="143">
        <v>1</v>
      </c>
      <c r="D77" s="143">
        <v>2</v>
      </c>
      <c r="E77" s="142"/>
      <c r="F77" s="143">
        <v>3</v>
      </c>
      <c r="G77" s="144">
        <v>4</v>
      </c>
      <c r="H77" s="142"/>
      <c r="I77" s="143">
        <v>5</v>
      </c>
      <c r="J77" s="144">
        <v>6</v>
      </c>
      <c r="K77" s="142"/>
      <c r="L77" s="143" t="s">
        <v>31</v>
      </c>
      <c r="M77" s="142"/>
      <c r="N77" s="143" t="s">
        <v>14</v>
      </c>
      <c r="O77" s="142"/>
      <c r="P77" s="143" t="s">
        <v>32</v>
      </c>
      <c r="W77" s="213"/>
    </row>
    <row r="78" spans="1:23" ht="24" customHeight="1">
      <c r="A78" s="132" t="s">
        <v>13</v>
      </c>
      <c r="B78" s="145"/>
      <c r="C78" s="8">
        <v>4</v>
      </c>
      <c r="D78" s="8">
        <v>1</v>
      </c>
      <c r="E78" s="145"/>
      <c r="F78" s="8">
        <v>2</v>
      </c>
      <c r="G78" s="8">
        <v>5</v>
      </c>
      <c r="H78" s="145"/>
      <c r="I78" s="8">
        <v>3</v>
      </c>
      <c r="J78" s="8">
        <v>4</v>
      </c>
      <c r="K78" s="145"/>
      <c r="L78" s="9"/>
      <c r="M78" s="145"/>
      <c r="N78" s="121">
        <f aca="true" t="shared" si="7" ref="N78:N88">SUM(C78:L78)+MIN(C78:J78)/100</f>
        <v>19.01</v>
      </c>
      <c r="O78" s="145"/>
      <c r="P78" s="8">
        <f>RANK(N78,$N$78:$N$88,1)</f>
        <v>1</v>
      </c>
      <c r="W78" s="213"/>
    </row>
    <row r="79" spans="1:16" ht="24" customHeight="1">
      <c r="A79" s="103" t="s">
        <v>84</v>
      </c>
      <c r="B79" s="145"/>
      <c r="C79" s="8">
        <v>1</v>
      </c>
      <c r="D79" s="8">
        <v>2</v>
      </c>
      <c r="E79" s="145"/>
      <c r="F79" s="8">
        <v>7</v>
      </c>
      <c r="G79" s="8">
        <v>7</v>
      </c>
      <c r="H79" s="145"/>
      <c r="I79" s="8">
        <v>4</v>
      </c>
      <c r="J79" s="8">
        <v>1</v>
      </c>
      <c r="K79" s="145"/>
      <c r="L79" s="9"/>
      <c r="M79" s="145"/>
      <c r="N79" s="121">
        <f t="shared" si="7"/>
        <v>22.01</v>
      </c>
      <c r="O79" s="145"/>
      <c r="P79" s="8">
        <f>RANK(N79,$N$78:$N$88,1)</f>
        <v>2</v>
      </c>
    </row>
    <row r="80" spans="1:16" ht="24" customHeight="1">
      <c r="A80" s="128" t="s">
        <v>37</v>
      </c>
      <c r="B80" s="146"/>
      <c r="C80" s="8">
        <v>2</v>
      </c>
      <c r="D80" s="8">
        <v>4</v>
      </c>
      <c r="E80" s="146"/>
      <c r="F80" s="8">
        <v>1</v>
      </c>
      <c r="G80" s="8">
        <v>2</v>
      </c>
      <c r="H80" s="146"/>
      <c r="I80" s="8">
        <v>7</v>
      </c>
      <c r="J80" s="8">
        <v>5</v>
      </c>
      <c r="K80" s="146"/>
      <c r="L80" s="9">
        <v>1</v>
      </c>
      <c r="M80" s="146"/>
      <c r="N80" s="121">
        <f t="shared" si="7"/>
        <v>22.01</v>
      </c>
      <c r="O80" s="146"/>
      <c r="P80" s="8">
        <v>3</v>
      </c>
    </row>
    <row r="81" spans="1:16" ht="24" customHeight="1">
      <c r="A81" s="166" t="s">
        <v>17</v>
      </c>
      <c r="B81" s="146"/>
      <c r="C81" s="8">
        <v>3</v>
      </c>
      <c r="D81" s="8">
        <v>5</v>
      </c>
      <c r="E81" s="146"/>
      <c r="F81" s="14">
        <v>15</v>
      </c>
      <c r="G81" s="8">
        <v>3</v>
      </c>
      <c r="H81" s="146"/>
      <c r="I81" s="8">
        <v>2</v>
      </c>
      <c r="J81" s="8">
        <v>2</v>
      </c>
      <c r="K81" s="146"/>
      <c r="L81" s="9"/>
      <c r="M81" s="146"/>
      <c r="N81" s="121">
        <f t="shared" si="7"/>
        <v>30.02</v>
      </c>
      <c r="O81" s="146"/>
      <c r="P81" s="8">
        <f aca="true" t="shared" si="8" ref="P81:P88">RANK(N81,$N$78:$N$88,1)</f>
        <v>4</v>
      </c>
    </row>
    <row r="82" spans="1:16" ht="24" customHeight="1">
      <c r="A82" s="126" t="s">
        <v>160</v>
      </c>
      <c r="B82" s="146"/>
      <c r="C82" s="8">
        <v>6</v>
      </c>
      <c r="D82" s="8">
        <v>8</v>
      </c>
      <c r="E82" s="146"/>
      <c r="F82" s="8">
        <v>3</v>
      </c>
      <c r="G82" s="8">
        <v>4</v>
      </c>
      <c r="H82" s="146"/>
      <c r="I82" s="8">
        <v>1</v>
      </c>
      <c r="J82" s="8">
        <v>3</v>
      </c>
      <c r="K82" s="146"/>
      <c r="L82" s="9">
        <v>6</v>
      </c>
      <c r="M82" s="146"/>
      <c r="N82" s="121">
        <f t="shared" si="7"/>
        <v>31.01</v>
      </c>
      <c r="O82" s="146"/>
      <c r="P82" s="8">
        <f t="shared" si="8"/>
        <v>5</v>
      </c>
    </row>
    <row r="83" spans="1:16" ht="24" customHeight="1">
      <c r="A83" s="131" t="s">
        <v>10</v>
      </c>
      <c r="B83" s="146"/>
      <c r="C83" s="8">
        <v>5</v>
      </c>
      <c r="D83" s="8">
        <v>9</v>
      </c>
      <c r="E83" s="146"/>
      <c r="F83" s="8">
        <v>5</v>
      </c>
      <c r="G83" s="8">
        <v>8</v>
      </c>
      <c r="H83" s="146"/>
      <c r="I83" s="8">
        <v>6</v>
      </c>
      <c r="J83" s="8">
        <v>6</v>
      </c>
      <c r="K83" s="146"/>
      <c r="L83" s="9"/>
      <c r="M83" s="146"/>
      <c r="N83" s="121">
        <f t="shared" si="7"/>
        <v>39.05</v>
      </c>
      <c r="O83" s="146"/>
      <c r="P83" s="8">
        <f t="shared" si="8"/>
        <v>6</v>
      </c>
    </row>
    <row r="84" spans="1:16" ht="24" customHeight="1">
      <c r="A84" s="182" t="s">
        <v>28</v>
      </c>
      <c r="B84" s="146"/>
      <c r="C84" s="8">
        <v>7</v>
      </c>
      <c r="D84" s="8">
        <v>3</v>
      </c>
      <c r="E84" s="146"/>
      <c r="F84" s="14">
        <v>15</v>
      </c>
      <c r="G84" s="8">
        <v>1</v>
      </c>
      <c r="H84" s="146"/>
      <c r="I84" s="8">
        <v>5</v>
      </c>
      <c r="J84" s="8">
        <v>9</v>
      </c>
      <c r="K84" s="146"/>
      <c r="L84" s="11">
        <v>1</v>
      </c>
      <c r="M84" s="146"/>
      <c r="N84" s="121">
        <f t="shared" si="7"/>
        <v>41.01</v>
      </c>
      <c r="O84" s="146"/>
      <c r="P84" s="8">
        <f t="shared" si="8"/>
        <v>7</v>
      </c>
    </row>
    <row r="85" spans="1:16" ht="24" customHeight="1">
      <c r="A85" s="126" t="s">
        <v>159</v>
      </c>
      <c r="B85" s="146"/>
      <c r="C85" s="8">
        <v>8</v>
      </c>
      <c r="D85" s="8">
        <v>6</v>
      </c>
      <c r="E85" s="146"/>
      <c r="F85" s="8">
        <v>6</v>
      </c>
      <c r="G85" s="8">
        <v>9</v>
      </c>
      <c r="H85" s="146"/>
      <c r="I85" s="8">
        <v>8</v>
      </c>
      <c r="J85" s="8">
        <v>7</v>
      </c>
      <c r="K85" s="146"/>
      <c r="L85" s="11"/>
      <c r="M85" s="146"/>
      <c r="N85" s="121">
        <f t="shared" si="7"/>
        <v>44.06</v>
      </c>
      <c r="O85" s="146"/>
      <c r="P85" s="8">
        <f t="shared" si="8"/>
        <v>8</v>
      </c>
    </row>
    <row r="86" spans="1:16" ht="24" customHeight="1">
      <c r="A86" s="129" t="s">
        <v>18</v>
      </c>
      <c r="B86" s="146"/>
      <c r="C86" s="10">
        <v>12</v>
      </c>
      <c r="D86" s="10">
        <v>12</v>
      </c>
      <c r="E86" s="146"/>
      <c r="F86" s="8">
        <v>4</v>
      </c>
      <c r="G86" s="8">
        <v>6</v>
      </c>
      <c r="H86" s="146"/>
      <c r="I86" s="8">
        <v>9</v>
      </c>
      <c r="J86" s="8">
        <v>8</v>
      </c>
      <c r="K86" s="146"/>
      <c r="L86" s="11"/>
      <c r="M86" s="146"/>
      <c r="N86" s="121">
        <f t="shared" si="7"/>
        <v>51.04</v>
      </c>
      <c r="O86" s="146"/>
      <c r="P86" s="8">
        <f t="shared" si="8"/>
        <v>9</v>
      </c>
    </row>
    <row r="87" spans="1:16" ht="24" customHeight="1">
      <c r="A87" s="125" t="s">
        <v>87</v>
      </c>
      <c r="B87" s="146"/>
      <c r="C87" s="8">
        <v>9</v>
      </c>
      <c r="D87" s="8">
        <v>7</v>
      </c>
      <c r="E87" s="146"/>
      <c r="F87" s="10">
        <v>12</v>
      </c>
      <c r="G87" s="10">
        <v>12</v>
      </c>
      <c r="H87" s="146"/>
      <c r="I87" s="10">
        <v>12</v>
      </c>
      <c r="J87" s="10">
        <v>12</v>
      </c>
      <c r="K87" s="146"/>
      <c r="L87" s="11"/>
      <c r="M87" s="146"/>
      <c r="N87" s="121">
        <f t="shared" si="7"/>
        <v>64.07</v>
      </c>
      <c r="O87" s="146"/>
      <c r="P87" s="8">
        <f t="shared" si="8"/>
        <v>10</v>
      </c>
    </row>
    <row r="88" spans="1:16" ht="24" customHeight="1">
      <c r="A88" s="130" t="s">
        <v>19</v>
      </c>
      <c r="B88" s="146"/>
      <c r="C88" s="118">
        <v>14</v>
      </c>
      <c r="D88" s="118">
        <v>14</v>
      </c>
      <c r="E88" s="146"/>
      <c r="F88" s="118">
        <v>14</v>
      </c>
      <c r="G88" s="118">
        <v>14</v>
      </c>
      <c r="H88" s="146"/>
      <c r="I88" s="118">
        <v>14</v>
      </c>
      <c r="J88" s="118">
        <v>14</v>
      </c>
      <c r="K88" s="146"/>
      <c r="L88" s="11"/>
      <c r="M88" s="146"/>
      <c r="N88" s="121">
        <f t="shared" si="7"/>
        <v>84.14</v>
      </c>
      <c r="O88" s="146"/>
      <c r="P88" s="8">
        <f t="shared" si="8"/>
        <v>11</v>
      </c>
    </row>
    <row r="89" spans="1:22" ht="19.5" customHeight="1">
      <c r="A89" s="12" t="s">
        <v>218</v>
      </c>
      <c r="B89" s="18"/>
      <c r="D89" s="13"/>
      <c r="E89" s="13"/>
      <c r="F89" s="13"/>
      <c r="G89" s="13"/>
      <c r="H89" s="13"/>
      <c r="I89" s="13"/>
      <c r="J89" s="13"/>
      <c r="K89" s="13"/>
      <c r="L89" s="13"/>
      <c r="M89" s="13"/>
      <c r="N89" s="13"/>
      <c r="O89" s="13"/>
      <c r="P89" s="13"/>
      <c r="U89" s="213"/>
      <c r="V89" s="211"/>
    </row>
    <row r="90" spans="3:22" ht="24" customHeight="1">
      <c r="C90" s="43" t="s">
        <v>47</v>
      </c>
      <c r="D90" s="14" t="s">
        <v>34</v>
      </c>
      <c r="F90" s="15" t="s">
        <v>35</v>
      </c>
      <c r="G90" s="118" t="s">
        <v>36</v>
      </c>
      <c r="I90" s="10" t="s">
        <v>33</v>
      </c>
      <c r="J90" s="53" t="s">
        <v>50</v>
      </c>
      <c r="M90" s="16"/>
      <c r="N90" s="16"/>
      <c r="V90" s="212"/>
    </row>
    <row r="91" spans="3:22" ht="24" customHeight="1">
      <c r="C91" s="8" t="s">
        <v>51</v>
      </c>
      <c r="D91" s="8">
        <v>15</v>
      </c>
      <c r="E91" s="16"/>
      <c r="F91" s="8" t="s">
        <v>51</v>
      </c>
      <c r="G91" s="8">
        <v>14</v>
      </c>
      <c r="H91" s="16"/>
      <c r="I91" s="8" t="s">
        <v>51</v>
      </c>
      <c r="J91" s="8" t="s">
        <v>51</v>
      </c>
      <c r="L91" s="17"/>
      <c r="M91" s="16"/>
      <c r="N91" s="16"/>
      <c r="V91" s="213"/>
    </row>
    <row r="92" ht="15">
      <c r="V92" s="214"/>
    </row>
    <row r="93" spans="1:22" ht="15.75" customHeight="1">
      <c r="A93" s="266" t="s">
        <v>29</v>
      </c>
      <c r="B93" s="266"/>
      <c r="C93" s="266"/>
      <c r="D93" s="267" t="s">
        <v>30</v>
      </c>
      <c r="E93" s="268"/>
      <c r="F93" s="269"/>
      <c r="G93" s="270" t="s">
        <v>16</v>
      </c>
      <c r="H93" s="19"/>
      <c r="I93" s="272" t="s">
        <v>197</v>
      </c>
      <c r="J93" s="273"/>
      <c r="K93" s="273"/>
      <c r="L93" s="273"/>
      <c r="M93" s="273"/>
      <c r="N93" s="273"/>
      <c r="O93" s="273"/>
      <c r="P93" s="274"/>
      <c r="V93" s="213"/>
    </row>
    <row r="94" spans="1:22" ht="30.75" customHeight="1">
      <c r="A94" s="278" t="s">
        <v>196</v>
      </c>
      <c r="B94" s="278"/>
      <c r="C94" s="278"/>
      <c r="D94" s="279">
        <v>39787</v>
      </c>
      <c r="E94" s="280"/>
      <c r="F94" s="281"/>
      <c r="G94" s="271"/>
      <c r="H94" s="141"/>
      <c r="I94" s="275"/>
      <c r="J94" s="276"/>
      <c r="K94" s="276"/>
      <c r="L94" s="276"/>
      <c r="M94" s="276"/>
      <c r="N94" s="276"/>
      <c r="O94" s="276"/>
      <c r="P94" s="277"/>
      <c r="V94" s="213"/>
    </row>
    <row r="95" spans="1:22" ht="9.75" customHeight="1">
      <c r="A95" s="49"/>
      <c r="B95" s="50"/>
      <c r="C95" s="50"/>
      <c r="D95" s="50"/>
      <c r="E95" s="50"/>
      <c r="F95" s="50"/>
      <c r="G95" s="50"/>
      <c r="H95" s="50"/>
      <c r="I95" s="50"/>
      <c r="J95" s="50"/>
      <c r="K95" s="51"/>
      <c r="L95" s="50"/>
      <c r="M95" s="50"/>
      <c r="N95" s="50"/>
      <c r="O95" s="50"/>
      <c r="P95" s="52"/>
      <c r="V95" s="213"/>
    </row>
    <row r="96" spans="1:16" ht="35.25" customHeight="1">
      <c r="A96" s="71" t="s">
        <v>0</v>
      </c>
      <c r="B96" s="142"/>
      <c r="C96" s="143">
        <v>1</v>
      </c>
      <c r="D96" s="143">
        <v>2</v>
      </c>
      <c r="E96" s="142"/>
      <c r="F96" s="143">
        <v>3</v>
      </c>
      <c r="G96" s="144">
        <v>4</v>
      </c>
      <c r="H96" s="142"/>
      <c r="I96" s="143">
        <v>5</v>
      </c>
      <c r="J96" s="144">
        <v>6</v>
      </c>
      <c r="K96" s="142"/>
      <c r="L96" s="143" t="s">
        <v>31</v>
      </c>
      <c r="M96" s="142"/>
      <c r="N96" s="143" t="s">
        <v>14</v>
      </c>
      <c r="O96" s="142"/>
      <c r="P96" s="143" t="s">
        <v>32</v>
      </c>
    </row>
    <row r="97" spans="1:16" ht="24" customHeight="1">
      <c r="A97" s="132" t="s">
        <v>13</v>
      </c>
      <c r="B97" s="145"/>
      <c r="C97" s="8">
        <v>3</v>
      </c>
      <c r="D97" s="8">
        <v>1</v>
      </c>
      <c r="E97" s="145"/>
      <c r="F97" s="8">
        <v>3</v>
      </c>
      <c r="G97" s="8">
        <v>2</v>
      </c>
      <c r="H97" s="145"/>
      <c r="I97" s="8">
        <v>1</v>
      </c>
      <c r="J97" s="8"/>
      <c r="K97" s="145"/>
      <c r="L97" s="9">
        <v>4</v>
      </c>
      <c r="M97" s="145"/>
      <c r="N97" s="121">
        <f aca="true" t="shared" si="9" ref="N97:N107">SUM(C97:L97)+MIN(C97:J97)/100</f>
        <v>14.01</v>
      </c>
      <c r="O97" s="145"/>
      <c r="P97" s="8">
        <f>RANK(N97,$N$97:$N$107,1)</f>
        <v>1</v>
      </c>
    </row>
    <row r="98" spans="1:16" ht="24" customHeight="1">
      <c r="A98" s="104" t="s">
        <v>28</v>
      </c>
      <c r="B98" s="145"/>
      <c r="C98" s="8">
        <v>5</v>
      </c>
      <c r="D98" s="8">
        <v>3</v>
      </c>
      <c r="E98" s="145"/>
      <c r="F98" s="8">
        <v>1</v>
      </c>
      <c r="G98" s="8">
        <v>1</v>
      </c>
      <c r="H98" s="145"/>
      <c r="I98" s="8">
        <v>4</v>
      </c>
      <c r="J98" s="8"/>
      <c r="K98" s="145"/>
      <c r="L98" s="9"/>
      <c r="M98" s="145"/>
      <c r="N98" s="121">
        <f t="shared" si="9"/>
        <v>14.01</v>
      </c>
      <c r="O98" s="145"/>
      <c r="P98" s="8">
        <v>2</v>
      </c>
    </row>
    <row r="99" spans="1:16" ht="24" customHeight="1">
      <c r="A99" s="166" t="s">
        <v>17</v>
      </c>
      <c r="B99" s="146"/>
      <c r="C99" s="8">
        <v>1</v>
      </c>
      <c r="D99" s="8">
        <v>2</v>
      </c>
      <c r="E99" s="146"/>
      <c r="F99" s="8">
        <v>2</v>
      </c>
      <c r="G99" s="8">
        <v>3</v>
      </c>
      <c r="H99" s="146"/>
      <c r="I99" s="10">
        <v>11</v>
      </c>
      <c r="J99" s="8"/>
      <c r="K99" s="146"/>
      <c r="L99" s="9">
        <v>6</v>
      </c>
      <c r="M99" s="146"/>
      <c r="N99" s="121">
        <f t="shared" si="9"/>
        <v>25.01</v>
      </c>
      <c r="O99" s="146"/>
      <c r="P99" s="8">
        <f aca="true" t="shared" si="10" ref="P99:P107">RANK(N99,$N$97:$N$107,1)</f>
        <v>3</v>
      </c>
    </row>
    <row r="100" spans="1:16" ht="24" customHeight="1">
      <c r="A100" s="134" t="s">
        <v>84</v>
      </c>
      <c r="B100" s="146"/>
      <c r="C100" s="8">
        <v>4</v>
      </c>
      <c r="D100" s="8">
        <v>5</v>
      </c>
      <c r="E100" s="146"/>
      <c r="F100" s="8">
        <v>4</v>
      </c>
      <c r="G100" s="8">
        <v>4</v>
      </c>
      <c r="H100" s="146"/>
      <c r="I100" s="8">
        <v>3</v>
      </c>
      <c r="J100" s="8"/>
      <c r="K100" s="146"/>
      <c r="L100" s="9">
        <v>5</v>
      </c>
      <c r="M100" s="146"/>
      <c r="N100" s="121">
        <f t="shared" si="9"/>
        <v>25.03</v>
      </c>
      <c r="O100" s="146"/>
      <c r="P100" s="8">
        <f t="shared" si="10"/>
        <v>4</v>
      </c>
    </row>
    <row r="101" spans="1:16" ht="24" customHeight="1">
      <c r="A101" s="128" t="s">
        <v>37</v>
      </c>
      <c r="B101" s="146"/>
      <c r="C101" s="8">
        <v>2</v>
      </c>
      <c r="D101" s="8">
        <v>4</v>
      </c>
      <c r="E101" s="146"/>
      <c r="F101" s="8">
        <v>5</v>
      </c>
      <c r="G101" s="8">
        <v>7</v>
      </c>
      <c r="H101" s="146"/>
      <c r="I101" s="10">
        <v>11</v>
      </c>
      <c r="J101" s="8"/>
      <c r="K101" s="146"/>
      <c r="L101" s="9">
        <v>5</v>
      </c>
      <c r="M101" s="146"/>
      <c r="N101" s="121">
        <f t="shared" si="9"/>
        <v>34.02</v>
      </c>
      <c r="O101" s="146"/>
      <c r="P101" s="8">
        <f t="shared" si="10"/>
        <v>5</v>
      </c>
    </row>
    <row r="102" spans="1:16" ht="24" customHeight="1">
      <c r="A102" s="126" t="s">
        <v>160</v>
      </c>
      <c r="B102" s="146"/>
      <c r="C102" s="8">
        <v>9</v>
      </c>
      <c r="D102" s="8">
        <v>8</v>
      </c>
      <c r="E102" s="146"/>
      <c r="F102" s="15">
        <v>11</v>
      </c>
      <c r="G102" s="8">
        <v>6</v>
      </c>
      <c r="H102" s="146"/>
      <c r="I102" s="8">
        <v>2</v>
      </c>
      <c r="J102" s="8"/>
      <c r="K102" s="146"/>
      <c r="L102" s="9"/>
      <c r="M102" s="146"/>
      <c r="N102" s="121">
        <f t="shared" si="9"/>
        <v>36.02</v>
      </c>
      <c r="O102" s="146"/>
      <c r="P102" s="8">
        <f t="shared" si="10"/>
        <v>6</v>
      </c>
    </row>
    <row r="103" spans="1:16" ht="24" customHeight="1">
      <c r="A103" s="131" t="s">
        <v>10</v>
      </c>
      <c r="B103" s="146"/>
      <c r="C103" s="8">
        <v>6</v>
      </c>
      <c r="D103" s="8">
        <v>6</v>
      </c>
      <c r="E103" s="146"/>
      <c r="F103" s="15">
        <v>11</v>
      </c>
      <c r="G103" s="8">
        <v>5</v>
      </c>
      <c r="H103" s="146"/>
      <c r="I103" s="10">
        <v>11</v>
      </c>
      <c r="J103" s="8"/>
      <c r="K103" s="146"/>
      <c r="L103" s="11"/>
      <c r="M103" s="146"/>
      <c r="N103" s="121">
        <f t="shared" si="9"/>
        <v>39.05</v>
      </c>
      <c r="O103" s="146"/>
      <c r="P103" s="8">
        <f t="shared" si="10"/>
        <v>7</v>
      </c>
    </row>
    <row r="104" spans="1:16" ht="24" customHeight="1">
      <c r="A104" s="125" t="s">
        <v>87</v>
      </c>
      <c r="B104" s="146"/>
      <c r="C104" s="8">
        <v>7</v>
      </c>
      <c r="D104" s="8">
        <v>7</v>
      </c>
      <c r="E104" s="146"/>
      <c r="F104" s="8">
        <v>7</v>
      </c>
      <c r="G104" s="15">
        <v>11</v>
      </c>
      <c r="H104" s="146"/>
      <c r="I104" s="10">
        <v>11</v>
      </c>
      <c r="J104" s="8"/>
      <c r="K104" s="146"/>
      <c r="L104" s="11"/>
      <c r="M104" s="146"/>
      <c r="N104" s="121">
        <f t="shared" si="9"/>
        <v>43.07</v>
      </c>
      <c r="O104" s="146"/>
      <c r="P104" s="8">
        <f t="shared" si="10"/>
        <v>8</v>
      </c>
    </row>
    <row r="105" spans="1:16" ht="24" customHeight="1">
      <c r="A105" s="126" t="s">
        <v>159</v>
      </c>
      <c r="B105" s="146"/>
      <c r="C105" s="8">
        <v>8</v>
      </c>
      <c r="D105" s="8">
        <v>9</v>
      </c>
      <c r="E105" s="146"/>
      <c r="F105" s="8">
        <v>8</v>
      </c>
      <c r="G105" s="8">
        <v>9</v>
      </c>
      <c r="H105" s="146"/>
      <c r="I105" s="10">
        <v>11</v>
      </c>
      <c r="J105" s="8"/>
      <c r="K105" s="146"/>
      <c r="L105" s="11"/>
      <c r="M105" s="146"/>
      <c r="N105" s="121">
        <f t="shared" si="9"/>
        <v>45.08</v>
      </c>
      <c r="O105" s="146"/>
      <c r="P105" s="8">
        <f t="shared" si="10"/>
        <v>9</v>
      </c>
    </row>
    <row r="106" spans="1:16" ht="24" customHeight="1">
      <c r="A106" s="129" t="s">
        <v>18</v>
      </c>
      <c r="B106" s="146"/>
      <c r="C106" s="10">
        <v>11</v>
      </c>
      <c r="D106" s="10">
        <v>11</v>
      </c>
      <c r="E106" s="146"/>
      <c r="F106" s="8">
        <v>6</v>
      </c>
      <c r="G106" s="8">
        <v>8</v>
      </c>
      <c r="H106" s="146"/>
      <c r="I106" s="10">
        <v>11</v>
      </c>
      <c r="J106" s="8"/>
      <c r="K106" s="146"/>
      <c r="L106" s="11"/>
      <c r="M106" s="146"/>
      <c r="N106" s="121">
        <f t="shared" si="9"/>
        <v>47.06</v>
      </c>
      <c r="O106" s="146"/>
      <c r="P106" s="8">
        <f t="shared" si="10"/>
        <v>10</v>
      </c>
    </row>
    <row r="107" spans="1:16" ht="24" customHeight="1">
      <c r="A107" s="130" t="s">
        <v>19</v>
      </c>
      <c r="B107" s="146"/>
      <c r="C107" s="118">
        <v>14</v>
      </c>
      <c r="D107" s="118">
        <v>14</v>
      </c>
      <c r="E107" s="146"/>
      <c r="F107" s="118">
        <v>14</v>
      </c>
      <c r="G107" s="118">
        <v>14</v>
      </c>
      <c r="H107" s="146"/>
      <c r="I107" s="118">
        <v>14</v>
      </c>
      <c r="J107" s="8"/>
      <c r="K107" s="146"/>
      <c r="L107" s="11"/>
      <c r="M107" s="146"/>
      <c r="N107" s="121">
        <f t="shared" si="9"/>
        <v>70.14</v>
      </c>
      <c r="O107" s="146"/>
      <c r="P107" s="8">
        <f t="shared" si="10"/>
        <v>11</v>
      </c>
    </row>
    <row r="108" spans="1:16" ht="19.5" customHeight="1">
      <c r="A108" s="12" t="s">
        <v>218</v>
      </c>
      <c r="B108" s="18"/>
      <c r="D108" s="13"/>
      <c r="E108" s="13"/>
      <c r="F108" s="13"/>
      <c r="G108" s="13"/>
      <c r="H108" s="13"/>
      <c r="I108" s="13"/>
      <c r="J108" s="13"/>
      <c r="K108" s="13"/>
      <c r="L108" s="13"/>
      <c r="M108" s="13"/>
      <c r="N108" s="13"/>
      <c r="O108" s="13"/>
      <c r="P108" s="13"/>
    </row>
    <row r="109" spans="3:14" ht="24" customHeight="1">
      <c r="C109" s="43" t="s">
        <v>47</v>
      </c>
      <c r="D109" s="14" t="s">
        <v>34</v>
      </c>
      <c r="F109" s="15" t="s">
        <v>35</v>
      </c>
      <c r="G109" s="118" t="s">
        <v>36</v>
      </c>
      <c r="I109" s="10" t="s">
        <v>33</v>
      </c>
      <c r="J109" s="53" t="s">
        <v>50</v>
      </c>
      <c r="M109" s="16"/>
      <c r="N109" s="16"/>
    </row>
    <row r="110" spans="3:14" ht="24" customHeight="1">
      <c r="C110" s="8" t="s">
        <v>51</v>
      </c>
      <c r="D110" s="8">
        <v>15</v>
      </c>
      <c r="E110" s="16"/>
      <c r="F110" s="8" t="s">
        <v>51</v>
      </c>
      <c r="G110" s="8">
        <v>14</v>
      </c>
      <c r="H110" s="16"/>
      <c r="I110" s="8" t="s">
        <v>51</v>
      </c>
      <c r="J110" s="8" t="s">
        <v>51</v>
      </c>
      <c r="L110" s="17"/>
      <c r="M110" s="16"/>
      <c r="N110" s="16"/>
    </row>
    <row r="111" ht="15"/>
    <row r="112" spans="1:16" ht="15.75" customHeight="1">
      <c r="A112" s="266" t="s">
        <v>29</v>
      </c>
      <c r="B112" s="266"/>
      <c r="C112" s="266"/>
      <c r="D112" s="267" t="s">
        <v>30</v>
      </c>
      <c r="E112" s="268"/>
      <c r="F112" s="269"/>
      <c r="G112" s="270" t="s">
        <v>16</v>
      </c>
      <c r="H112" s="19"/>
      <c r="I112" s="272" t="s">
        <v>194</v>
      </c>
      <c r="J112" s="273"/>
      <c r="K112" s="273"/>
      <c r="L112" s="273"/>
      <c r="M112" s="273"/>
      <c r="N112" s="273"/>
      <c r="O112" s="273"/>
      <c r="P112" s="274"/>
    </row>
    <row r="113" spans="1:16" ht="30.75" customHeight="1">
      <c r="A113" s="278" t="s">
        <v>193</v>
      </c>
      <c r="B113" s="278"/>
      <c r="C113" s="278"/>
      <c r="D113" s="279">
        <v>39759</v>
      </c>
      <c r="E113" s="280"/>
      <c r="F113" s="281"/>
      <c r="G113" s="271"/>
      <c r="H113" s="141"/>
      <c r="I113" s="275"/>
      <c r="J113" s="276"/>
      <c r="K113" s="276"/>
      <c r="L113" s="276"/>
      <c r="M113" s="276"/>
      <c r="N113" s="276"/>
      <c r="O113" s="276"/>
      <c r="P113" s="277"/>
    </row>
    <row r="114" spans="1:16" ht="9.75" customHeight="1">
      <c r="A114" s="49"/>
      <c r="B114" s="50"/>
      <c r="C114" s="50"/>
      <c r="D114" s="50"/>
      <c r="E114" s="50"/>
      <c r="F114" s="50"/>
      <c r="G114" s="50"/>
      <c r="H114" s="50"/>
      <c r="I114" s="50"/>
      <c r="J114" s="50"/>
      <c r="K114" s="51"/>
      <c r="L114" s="50"/>
      <c r="M114" s="50"/>
      <c r="N114" s="50"/>
      <c r="O114" s="50"/>
      <c r="P114" s="52"/>
    </row>
    <row r="115" spans="1:16" ht="35.25" customHeight="1">
      <c r="A115" s="71" t="s">
        <v>0</v>
      </c>
      <c r="B115" s="142"/>
      <c r="C115" s="143">
        <v>1</v>
      </c>
      <c r="D115" s="143">
        <v>2</v>
      </c>
      <c r="E115" s="142"/>
      <c r="F115" s="143">
        <v>3</v>
      </c>
      <c r="G115" s="144">
        <v>4</v>
      </c>
      <c r="H115" s="142"/>
      <c r="I115" s="143">
        <v>5</v>
      </c>
      <c r="J115" s="144">
        <v>6</v>
      </c>
      <c r="K115" s="142"/>
      <c r="L115" s="143" t="s">
        <v>31</v>
      </c>
      <c r="M115" s="142"/>
      <c r="N115" s="143" t="s">
        <v>14</v>
      </c>
      <c r="O115" s="142"/>
      <c r="P115" s="143" t="s">
        <v>32</v>
      </c>
    </row>
    <row r="116" spans="1:16" ht="24" customHeight="1">
      <c r="A116" s="103" t="s">
        <v>84</v>
      </c>
      <c r="B116" s="145"/>
      <c r="C116" s="8"/>
      <c r="D116" s="8"/>
      <c r="E116" s="145"/>
      <c r="F116" s="8">
        <v>1</v>
      </c>
      <c r="G116" s="8">
        <v>4</v>
      </c>
      <c r="H116" s="145"/>
      <c r="I116" s="8">
        <v>4</v>
      </c>
      <c r="J116" s="8">
        <v>2</v>
      </c>
      <c r="K116" s="145"/>
      <c r="L116" s="9">
        <v>1</v>
      </c>
      <c r="M116" s="145"/>
      <c r="N116" s="121">
        <f aca="true" t="shared" si="11" ref="N116:N126">SUM(C116:L116)+MIN(C116:J116)/100</f>
        <v>12.01</v>
      </c>
      <c r="O116" s="145"/>
      <c r="P116" s="8">
        <f>RANK(N116,$N$116:$N$126,1)</f>
        <v>1</v>
      </c>
    </row>
    <row r="117" spans="1:16" ht="24" customHeight="1">
      <c r="A117" s="105" t="s">
        <v>19</v>
      </c>
      <c r="B117" s="145"/>
      <c r="C117" s="8"/>
      <c r="D117" s="8"/>
      <c r="E117" s="145"/>
      <c r="F117" s="8">
        <v>5</v>
      </c>
      <c r="G117" s="8">
        <v>5</v>
      </c>
      <c r="H117" s="145"/>
      <c r="I117" s="8">
        <v>1</v>
      </c>
      <c r="J117" s="8">
        <v>1</v>
      </c>
      <c r="K117" s="145"/>
      <c r="L117" s="9">
        <v>4</v>
      </c>
      <c r="M117" s="145"/>
      <c r="N117" s="121">
        <f t="shared" si="11"/>
        <v>16.01</v>
      </c>
      <c r="O117" s="145"/>
      <c r="P117" s="8">
        <f>RANK(N117,$N$116:$N$126,1)</f>
        <v>2</v>
      </c>
    </row>
    <row r="118" spans="1:16" ht="24" customHeight="1">
      <c r="A118" s="166" t="s">
        <v>17</v>
      </c>
      <c r="B118" s="146"/>
      <c r="C118" s="8"/>
      <c r="D118" s="8"/>
      <c r="E118" s="146"/>
      <c r="F118" s="8">
        <v>6</v>
      </c>
      <c r="G118" s="8">
        <v>1</v>
      </c>
      <c r="H118" s="146"/>
      <c r="I118" s="8">
        <v>7</v>
      </c>
      <c r="J118" s="8">
        <v>4</v>
      </c>
      <c r="K118" s="146"/>
      <c r="L118" s="9"/>
      <c r="M118" s="146"/>
      <c r="N118" s="121">
        <f t="shared" si="11"/>
        <v>18.01</v>
      </c>
      <c r="O118" s="146"/>
      <c r="P118" s="8">
        <v>3</v>
      </c>
    </row>
    <row r="119" spans="1:16" ht="24" customHeight="1">
      <c r="A119" s="128" t="s">
        <v>37</v>
      </c>
      <c r="B119" s="146"/>
      <c r="C119" s="8"/>
      <c r="D119" s="8"/>
      <c r="E119" s="146"/>
      <c r="F119" s="8">
        <v>2</v>
      </c>
      <c r="G119" s="8">
        <v>2</v>
      </c>
      <c r="H119" s="146"/>
      <c r="I119" s="8">
        <v>8</v>
      </c>
      <c r="J119" s="8">
        <v>7</v>
      </c>
      <c r="K119" s="146"/>
      <c r="L119" s="9"/>
      <c r="M119" s="146"/>
      <c r="N119" s="121">
        <f t="shared" si="11"/>
        <v>19.02</v>
      </c>
      <c r="O119" s="146"/>
      <c r="P119" s="8">
        <f>RANK(N119,$N$116:$N$126,1)</f>
        <v>4</v>
      </c>
    </row>
    <row r="120" spans="1:16" ht="24" customHeight="1">
      <c r="A120" s="181" t="s">
        <v>13</v>
      </c>
      <c r="B120" s="146"/>
      <c r="C120" s="8"/>
      <c r="D120" s="8"/>
      <c r="E120" s="146"/>
      <c r="F120" s="8">
        <v>8</v>
      </c>
      <c r="G120" s="8">
        <v>3</v>
      </c>
      <c r="H120" s="146"/>
      <c r="I120" s="8">
        <v>3</v>
      </c>
      <c r="J120" s="8">
        <v>6</v>
      </c>
      <c r="K120" s="146"/>
      <c r="L120" s="9"/>
      <c r="M120" s="146"/>
      <c r="N120" s="121">
        <f t="shared" si="11"/>
        <v>20.03</v>
      </c>
      <c r="O120" s="146"/>
      <c r="P120" s="8">
        <f aca="true" t="shared" si="12" ref="P120:P126">RANK(N120,$N$116:$N$126,1)</f>
        <v>5</v>
      </c>
    </row>
    <row r="121" spans="1:16" ht="24" customHeight="1">
      <c r="A121" s="182" t="s">
        <v>28</v>
      </c>
      <c r="B121" s="146"/>
      <c r="C121" s="8"/>
      <c r="D121" s="8"/>
      <c r="E121" s="146"/>
      <c r="F121" s="8">
        <v>3</v>
      </c>
      <c r="G121" s="8">
        <v>9</v>
      </c>
      <c r="H121" s="146"/>
      <c r="I121" s="8">
        <v>5</v>
      </c>
      <c r="J121" s="8">
        <v>5</v>
      </c>
      <c r="K121" s="146"/>
      <c r="L121" s="9"/>
      <c r="M121" s="146"/>
      <c r="N121" s="121">
        <f t="shared" si="11"/>
        <v>22.03</v>
      </c>
      <c r="O121" s="146"/>
      <c r="P121" s="8">
        <f t="shared" si="12"/>
        <v>6</v>
      </c>
    </row>
    <row r="122" spans="1:16" ht="24" customHeight="1">
      <c r="A122" s="126" t="s">
        <v>159</v>
      </c>
      <c r="B122" s="146"/>
      <c r="C122" s="8"/>
      <c r="D122" s="8"/>
      <c r="E122" s="146"/>
      <c r="F122" s="8">
        <v>9</v>
      </c>
      <c r="G122" s="8">
        <v>11</v>
      </c>
      <c r="H122" s="146"/>
      <c r="I122" s="8">
        <v>2</v>
      </c>
      <c r="J122" s="8">
        <v>3</v>
      </c>
      <c r="K122" s="146"/>
      <c r="L122" s="11"/>
      <c r="M122" s="146"/>
      <c r="N122" s="121">
        <f t="shared" si="11"/>
        <v>25.02</v>
      </c>
      <c r="O122" s="146"/>
      <c r="P122" s="8">
        <f t="shared" si="12"/>
        <v>7</v>
      </c>
    </row>
    <row r="123" spans="1:16" ht="24" customHeight="1">
      <c r="A123" s="131" t="s">
        <v>10</v>
      </c>
      <c r="B123" s="146"/>
      <c r="C123" s="8"/>
      <c r="D123" s="8"/>
      <c r="E123" s="146"/>
      <c r="F123" s="8">
        <v>7</v>
      </c>
      <c r="G123" s="8">
        <v>6</v>
      </c>
      <c r="H123" s="146"/>
      <c r="I123" s="8">
        <v>6</v>
      </c>
      <c r="J123" s="8">
        <v>10</v>
      </c>
      <c r="K123" s="146"/>
      <c r="L123" s="11">
        <v>1</v>
      </c>
      <c r="M123" s="146"/>
      <c r="N123" s="121">
        <f t="shared" si="11"/>
        <v>30.06</v>
      </c>
      <c r="O123" s="146"/>
      <c r="P123" s="8">
        <f t="shared" si="12"/>
        <v>8</v>
      </c>
    </row>
    <row r="124" spans="1:16" ht="24" customHeight="1">
      <c r="A124" s="125" t="s">
        <v>87</v>
      </c>
      <c r="B124" s="146"/>
      <c r="C124" s="8"/>
      <c r="D124" s="8"/>
      <c r="E124" s="146"/>
      <c r="F124" s="8">
        <v>4</v>
      </c>
      <c r="G124" s="8">
        <v>10</v>
      </c>
      <c r="H124" s="146"/>
      <c r="I124" s="8">
        <v>10</v>
      </c>
      <c r="J124" s="8">
        <v>8</v>
      </c>
      <c r="K124" s="146"/>
      <c r="L124" s="11"/>
      <c r="M124" s="146"/>
      <c r="N124" s="121">
        <f t="shared" si="11"/>
        <v>32.04</v>
      </c>
      <c r="O124" s="146"/>
      <c r="P124" s="8">
        <f t="shared" si="12"/>
        <v>9</v>
      </c>
    </row>
    <row r="125" spans="1:16" ht="24" customHeight="1">
      <c r="A125" s="126" t="s">
        <v>160</v>
      </c>
      <c r="B125" s="146"/>
      <c r="C125" s="8"/>
      <c r="D125" s="8"/>
      <c r="E125" s="146"/>
      <c r="F125" s="8">
        <v>10</v>
      </c>
      <c r="G125" s="8">
        <v>8</v>
      </c>
      <c r="H125" s="146"/>
      <c r="I125" s="8">
        <v>9</v>
      </c>
      <c r="J125" s="8">
        <v>9</v>
      </c>
      <c r="K125" s="146"/>
      <c r="L125" s="11"/>
      <c r="M125" s="146"/>
      <c r="N125" s="121">
        <f t="shared" si="11"/>
        <v>36.08</v>
      </c>
      <c r="O125" s="146"/>
      <c r="P125" s="8">
        <f t="shared" si="12"/>
        <v>10</v>
      </c>
    </row>
    <row r="126" spans="1:16" ht="24" customHeight="1">
      <c r="A126" s="129" t="s">
        <v>18</v>
      </c>
      <c r="B126" s="146"/>
      <c r="C126" s="8"/>
      <c r="D126" s="8"/>
      <c r="E126" s="146"/>
      <c r="F126" s="8">
        <v>11</v>
      </c>
      <c r="G126" s="8">
        <v>7</v>
      </c>
      <c r="H126" s="146"/>
      <c r="I126" s="8">
        <v>12</v>
      </c>
      <c r="J126" s="8">
        <v>12</v>
      </c>
      <c r="K126" s="146"/>
      <c r="L126" s="11"/>
      <c r="M126" s="146"/>
      <c r="N126" s="121">
        <f t="shared" si="11"/>
        <v>42.07</v>
      </c>
      <c r="O126" s="146"/>
      <c r="P126" s="8">
        <f t="shared" si="12"/>
        <v>11</v>
      </c>
    </row>
    <row r="127" spans="1:16" ht="19.5" customHeight="1">
      <c r="A127" s="12" t="s">
        <v>218</v>
      </c>
      <c r="B127" s="18"/>
      <c r="D127" s="13"/>
      <c r="E127" s="13"/>
      <c r="F127" s="13"/>
      <c r="G127" s="13"/>
      <c r="H127" s="13"/>
      <c r="I127" s="13"/>
      <c r="J127" s="13"/>
      <c r="K127" s="13"/>
      <c r="L127" s="13"/>
      <c r="M127" s="13"/>
      <c r="N127" s="13"/>
      <c r="O127" s="13"/>
      <c r="P127" s="13"/>
    </row>
    <row r="128" spans="3:14" ht="24" customHeight="1">
      <c r="C128" s="43" t="s">
        <v>47</v>
      </c>
      <c r="D128" s="14" t="s">
        <v>34</v>
      </c>
      <c r="F128" s="15" t="s">
        <v>35</v>
      </c>
      <c r="G128" s="118" t="s">
        <v>36</v>
      </c>
      <c r="I128" s="10" t="s">
        <v>33</v>
      </c>
      <c r="J128" s="53" t="s">
        <v>50</v>
      </c>
      <c r="M128" s="16"/>
      <c r="N128" s="16"/>
    </row>
    <row r="129" spans="3:14" ht="24" customHeight="1">
      <c r="C129" s="8" t="s">
        <v>51</v>
      </c>
      <c r="D129" s="8">
        <v>15</v>
      </c>
      <c r="E129" s="16"/>
      <c r="F129" s="8" t="s">
        <v>51</v>
      </c>
      <c r="G129" s="8">
        <v>14</v>
      </c>
      <c r="H129" s="16"/>
      <c r="I129" s="8" t="s">
        <v>51</v>
      </c>
      <c r="J129" s="8" t="s">
        <v>51</v>
      </c>
      <c r="L129" s="17"/>
      <c r="M129" s="16"/>
      <c r="N129" s="16"/>
    </row>
    <row r="130" ht="15"/>
    <row r="131" spans="1:16" ht="15.75" customHeight="1">
      <c r="A131" s="266" t="s">
        <v>29</v>
      </c>
      <c r="B131" s="266"/>
      <c r="C131" s="266"/>
      <c r="D131" s="267" t="s">
        <v>30</v>
      </c>
      <c r="E131" s="268"/>
      <c r="F131" s="269"/>
      <c r="G131" s="270" t="s">
        <v>16</v>
      </c>
      <c r="H131" s="19"/>
      <c r="I131" s="272" t="s">
        <v>166</v>
      </c>
      <c r="J131" s="273"/>
      <c r="K131" s="273"/>
      <c r="L131" s="273"/>
      <c r="M131" s="273"/>
      <c r="N131" s="273"/>
      <c r="O131" s="273"/>
      <c r="P131" s="274"/>
    </row>
    <row r="132" spans="1:16" ht="30.75" customHeight="1">
      <c r="A132" s="278" t="s">
        <v>120</v>
      </c>
      <c r="B132" s="278"/>
      <c r="C132" s="278"/>
      <c r="D132" s="279">
        <v>39738</v>
      </c>
      <c r="E132" s="280"/>
      <c r="F132" s="281"/>
      <c r="G132" s="271"/>
      <c r="H132" s="141"/>
      <c r="I132" s="275"/>
      <c r="J132" s="276"/>
      <c r="K132" s="276"/>
      <c r="L132" s="276"/>
      <c r="M132" s="276"/>
      <c r="N132" s="276"/>
      <c r="O132" s="276"/>
      <c r="P132" s="277"/>
    </row>
    <row r="133" spans="1:16" ht="9.75" customHeight="1">
      <c r="A133" s="49"/>
      <c r="B133" s="50"/>
      <c r="C133" s="50"/>
      <c r="D133" s="50"/>
      <c r="E133" s="50"/>
      <c r="F133" s="50"/>
      <c r="G133" s="50"/>
      <c r="H133" s="50"/>
      <c r="I133" s="50"/>
      <c r="J133" s="50"/>
      <c r="K133" s="51"/>
      <c r="L133" s="50"/>
      <c r="M133" s="50"/>
      <c r="N133" s="50"/>
      <c r="O133" s="50"/>
      <c r="P133" s="52"/>
    </row>
    <row r="134" spans="1:16" ht="35.25" customHeight="1">
      <c r="A134" s="71" t="s">
        <v>0</v>
      </c>
      <c r="B134" s="142"/>
      <c r="C134" s="143">
        <v>1</v>
      </c>
      <c r="D134" s="143">
        <v>2</v>
      </c>
      <c r="E134" s="142"/>
      <c r="F134" s="143">
        <v>3</v>
      </c>
      <c r="G134" s="144">
        <v>4</v>
      </c>
      <c r="H134" s="142"/>
      <c r="I134" s="143">
        <v>5</v>
      </c>
      <c r="J134" s="144">
        <v>6</v>
      </c>
      <c r="K134" s="142"/>
      <c r="L134" s="143" t="s">
        <v>31</v>
      </c>
      <c r="M134" s="142"/>
      <c r="N134" s="143" t="s">
        <v>14</v>
      </c>
      <c r="O134" s="142"/>
      <c r="P134" s="143" t="s">
        <v>32</v>
      </c>
    </row>
    <row r="135" spans="1:16" ht="24" customHeight="1">
      <c r="A135" s="132" t="s">
        <v>13</v>
      </c>
      <c r="B135" s="145"/>
      <c r="C135" s="8">
        <v>4</v>
      </c>
      <c r="D135" s="8">
        <v>2</v>
      </c>
      <c r="E135" s="145"/>
      <c r="F135" s="8">
        <v>4</v>
      </c>
      <c r="G135" s="8"/>
      <c r="H135" s="145"/>
      <c r="I135" s="8">
        <v>3</v>
      </c>
      <c r="J135" s="8">
        <v>2</v>
      </c>
      <c r="K135" s="145"/>
      <c r="L135" s="9"/>
      <c r="M135" s="145"/>
      <c r="N135" s="121">
        <f aca="true" t="shared" si="13" ref="N135:N145">SUM(C135:L135)+MIN(C135:J135)/100</f>
        <v>15.02</v>
      </c>
      <c r="O135" s="145"/>
      <c r="P135" s="8">
        <f aca="true" t="shared" si="14" ref="P135:P145">RANK(N135,$N$135:$N$145,1)</f>
        <v>1</v>
      </c>
    </row>
    <row r="136" spans="1:16" ht="24" customHeight="1">
      <c r="A136" s="104" t="s">
        <v>28</v>
      </c>
      <c r="B136" s="145"/>
      <c r="C136" s="8">
        <v>3</v>
      </c>
      <c r="D136" s="8">
        <v>6</v>
      </c>
      <c r="E136" s="145"/>
      <c r="F136" s="8">
        <v>3</v>
      </c>
      <c r="G136" s="8"/>
      <c r="H136" s="145"/>
      <c r="I136" s="8">
        <v>1</v>
      </c>
      <c r="J136" s="8">
        <v>3</v>
      </c>
      <c r="K136" s="145"/>
      <c r="L136" s="9"/>
      <c r="M136" s="145"/>
      <c r="N136" s="121">
        <f t="shared" si="13"/>
        <v>16.01</v>
      </c>
      <c r="O136" s="145"/>
      <c r="P136" s="8">
        <f t="shared" si="14"/>
        <v>2</v>
      </c>
    </row>
    <row r="137" spans="1:16" ht="24" customHeight="1">
      <c r="A137" s="128" t="s">
        <v>37</v>
      </c>
      <c r="B137" s="146"/>
      <c r="C137" s="8">
        <v>9</v>
      </c>
      <c r="D137" s="8">
        <v>7</v>
      </c>
      <c r="E137" s="146"/>
      <c r="F137" s="8">
        <v>2</v>
      </c>
      <c r="G137" s="8"/>
      <c r="H137" s="146"/>
      <c r="I137" s="8">
        <v>5</v>
      </c>
      <c r="J137" s="8">
        <v>1</v>
      </c>
      <c r="K137" s="146"/>
      <c r="L137" s="9">
        <v>1</v>
      </c>
      <c r="M137" s="146"/>
      <c r="N137" s="121">
        <f t="shared" si="13"/>
        <v>25.01</v>
      </c>
      <c r="O137" s="146"/>
      <c r="P137" s="8">
        <f t="shared" si="14"/>
        <v>3</v>
      </c>
    </row>
    <row r="138" spans="1:16" ht="24" customHeight="1">
      <c r="A138" s="166" t="s">
        <v>17</v>
      </c>
      <c r="B138" s="146"/>
      <c r="C138" s="8">
        <v>2</v>
      </c>
      <c r="D138" s="8">
        <v>4</v>
      </c>
      <c r="E138" s="146"/>
      <c r="F138" s="15">
        <v>12</v>
      </c>
      <c r="G138" s="8"/>
      <c r="H138" s="146"/>
      <c r="I138" s="8">
        <v>2</v>
      </c>
      <c r="J138" s="8">
        <v>4</v>
      </c>
      <c r="K138" s="146"/>
      <c r="L138" s="9">
        <v>1</v>
      </c>
      <c r="M138" s="146"/>
      <c r="N138" s="121">
        <f t="shared" si="13"/>
        <v>25.02</v>
      </c>
      <c r="O138" s="146"/>
      <c r="P138" s="8">
        <f t="shared" si="14"/>
        <v>4</v>
      </c>
    </row>
    <row r="139" spans="1:16" ht="24" customHeight="1">
      <c r="A139" s="134" t="s">
        <v>84</v>
      </c>
      <c r="B139" s="146"/>
      <c r="C139" s="8">
        <v>1</v>
      </c>
      <c r="D139" s="8">
        <v>1</v>
      </c>
      <c r="E139" s="146"/>
      <c r="F139" s="8">
        <v>1</v>
      </c>
      <c r="G139" s="8"/>
      <c r="H139" s="146"/>
      <c r="I139" s="8">
        <v>4</v>
      </c>
      <c r="J139" s="10">
        <v>12</v>
      </c>
      <c r="K139" s="146"/>
      <c r="L139" s="9">
        <v>8</v>
      </c>
      <c r="M139" s="146"/>
      <c r="N139" s="121">
        <f t="shared" si="13"/>
        <v>27.01</v>
      </c>
      <c r="O139" s="146"/>
      <c r="P139" s="8">
        <f t="shared" si="14"/>
        <v>5</v>
      </c>
    </row>
    <row r="140" spans="1:16" ht="24" customHeight="1">
      <c r="A140" s="130" t="s">
        <v>19</v>
      </c>
      <c r="B140" s="146"/>
      <c r="C140" s="8">
        <v>7</v>
      </c>
      <c r="D140" s="8">
        <v>8</v>
      </c>
      <c r="E140" s="146"/>
      <c r="F140" s="8">
        <v>5</v>
      </c>
      <c r="G140" s="8"/>
      <c r="H140" s="146"/>
      <c r="I140" s="8">
        <v>5</v>
      </c>
      <c r="J140" s="8">
        <v>1</v>
      </c>
      <c r="K140" s="146"/>
      <c r="L140" s="9">
        <v>1</v>
      </c>
      <c r="M140" s="146"/>
      <c r="N140" s="121">
        <f t="shared" si="13"/>
        <v>27.01</v>
      </c>
      <c r="O140" s="146"/>
      <c r="P140" s="8">
        <v>6</v>
      </c>
    </row>
    <row r="141" spans="1:16" ht="24" customHeight="1">
      <c r="A141" s="129" t="s">
        <v>18</v>
      </c>
      <c r="B141" s="146"/>
      <c r="C141" s="8">
        <v>5</v>
      </c>
      <c r="D141" s="8">
        <v>3</v>
      </c>
      <c r="E141" s="146"/>
      <c r="F141" s="8">
        <v>6</v>
      </c>
      <c r="G141" s="8"/>
      <c r="H141" s="146"/>
      <c r="I141" s="8">
        <v>8</v>
      </c>
      <c r="J141" s="8">
        <v>8</v>
      </c>
      <c r="K141" s="146"/>
      <c r="L141" s="11">
        <v>7</v>
      </c>
      <c r="M141" s="146"/>
      <c r="N141" s="121">
        <f t="shared" si="13"/>
        <v>37.03</v>
      </c>
      <c r="O141" s="146"/>
      <c r="P141" s="8">
        <f t="shared" si="14"/>
        <v>7</v>
      </c>
    </row>
    <row r="142" spans="1:16" ht="24" customHeight="1">
      <c r="A142" s="131" t="s">
        <v>10</v>
      </c>
      <c r="B142" s="146"/>
      <c r="C142" s="8">
        <v>9</v>
      </c>
      <c r="D142" s="8">
        <v>9</v>
      </c>
      <c r="E142" s="146"/>
      <c r="F142" s="15">
        <v>12</v>
      </c>
      <c r="G142" s="8"/>
      <c r="H142" s="146"/>
      <c r="I142" s="8">
        <v>6</v>
      </c>
      <c r="J142" s="8">
        <v>6</v>
      </c>
      <c r="K142" s="146"/>
      <c r="L142" s="11"/>
      <c r="M142" s="146"/>
      <c r="N142" s="121">
        <f t="shared" si="13"/>
        <v>42.06</v>
      </c>
      <c r="O142" s="146"/>
      <c r="P142" s="8">
        <f t="shared" si="14"/>
        <v>8</v>
      </c>
    </row>
    <row r="143" spans="1:16" ht="24" customHeight="1">
      <c r="A143" s="125" t="s">
        <v>87</v>
      </c>
      <c r="B143" s="146"/>
      <c r="C143" s="8">
        <v>6</v>
      </c>
      <c r="D143" s="8">
        <v>5</v>
      </c>
      <c r="E143" s="146"/>
      <c r="F143" s="10">
        <v>12</v>
      </c>
      <c r="G143" s="8"/>
      <c r="H143" s="146"/>
      <c r="I143" s="15">
        <v>12</v>
      </c>
      <c r="J143" s="10">
        <v>12</v>
      </c>
      <c r="K143" s="146"/>
      <c r="L143" s="11"/>
      <c r="M143" s="146"/>
      <c r="N143" s="121">
        <f t="shared" si="13"/>
        <v>47.05</v>
      </c>
      <c r="O143" s="146"/>
      <c r="P143" s="8">
        <f t="shared" si="14"/>
        <v>9</v>
      </c>
    </row>
    <row r="144" spans="1:16" ht="24" customHeight="1">
      <c r="A144" s="126" t="s">
        <v>159</v>
      </c>
      <c r="B144" s="146"/>
      <c r="C144" s="15">
        <v>12</v>
      </c>
      <c r="D144" s="10">
        <v>12</v>
      </c>
      <c r="E144" s="146"/>
      <c r="F144" s="10">
        <v>12</v>
      </c>
      <c r="G144" s="8"/>
      <c r="H144" s="146"/>
      <c r="I144" s="15">
        <v>12</v>
      </c>
      <c r="J144" s="8">
        <v>9</v>
      </c>
      <c r="K144" s="146"/>
      <c r="L144" s="11"/>
      <c r="M144" s="146"/>
      <c r="N144" s="121">
        <f t="shared" si="13"/>
        <v>57.09</v>
      </c>
      <c r="O144" s="146"/>
      <c r="P144" s="8">
        <f t="shared" si="14"/>
        <v>10</v>
      </c>
    </row>
    <row r="145" spans="1:16" ht="24" customHeight="1">
      <c r="A145" s="126" t="s">
        <v>160</v>
      </c>
      <c r="B145" s="146"/>
      <c r="C145" s="15">
        <v>12</v>
      </c>
      <c r="D145" s="10">
        <v>12</v>
      </c>
      <c r="E145" s="146"/>
      <c r="F145" s="15">
        <v>12</v>
      </c>
      <c r="G145" s="8"/>
      <c r="H145" s="146"/>
      <c r="I145" s="15">
        <v>12</v>
      </c>
      <c r="J145" s="8">
        <v>7</v>
      </c>
      <c r="K145" s="146"/>
      <c r="L145" s="11">
        <v>4</v>
      </c>
      <c r="M145" s="146"/>
      <c r="N145" s="121">
        <f t="shared" si="13"/>
        <v>59.07</v>
      </c>
      <c r="O145" s="146"/>
      <c r="P145" s="8">
        <f t="shared" si="14"/>
        <v>11</v>
      </c>
    </row>
    <row r="146" spans="1:16" ht="19.5" customHeight="1">
      <c r="A146" s="12" t="s">
        <v>218</v>
      </c>
      <c r="B146" s="18"/>
      <c r="D146" s="13"/>
      <c r="E146" s="13"/>
      <c r="F146" s="13"/>
      <c r="G146" s="13"/>
      <c r="H146" s="13"/>
      <c r="I146" s="13"/>
      <c r="J146" s="13"/>
      <c r="K146" s="13"/>
      <c r="L146" s="13"/>
      <c r="M146" s="13"/>
      <c r="N146" s="13"/>
      <c r="O146" s="13"/>
      <c r="P146" s="13"/>
    </row>
    <row r="147" spans="3:14" ht="24" customHeight="1">
      <c r="C147" s="43" t="s">
        <v>47</v>
      </c>
      <c r="D147" s="14" t="s">
        <v>34</v>
      </c>
      <c r="F147" s="15" t="s">
        <v>35</v>
      </c>
      <c r="G147" s="118" t="s">
        <v>36</v>
      </c>
      <c r="I147" s="10" t="s">
        <v>33</v>
      </c>
      <c r="J147" s="53" t="s">
        <v>50</v>
      </c>
      <c r="M147" s="16"/>
      <c r="N147" s="16"/>
    </row>
    <row r="148" spans="3:14" ht="24" customHeight="1">
      <c r="C148" s="8" t="s">
        <v>51</v>
      </c>
      <c r="D148" s="8">
        <v>15</v>
      </c>
      <c r="E148" s="16"/>
      <c r="F148" s="8" t="s">
        <v>51</v>
      </c>
      <c r="G148" s="8">
        <v>14</v>
      </c>
      <c r="H148" s="16"/>
      <c r="I148" s="8" t="s">
        <v>51</v>
      </c>
      <c r="J148" s="8" t="s">
        <v>51</v>
      </c>
      <c r="L148" s="17"/>
      <c r="M148" s="16"/>
      <c r="N148" s="16"/>
    </row>
  </sheetData>
  <sheetProtection/>
  <protectedRanges>
    <protectedRange sqref="B134 M134:M145 K134:K145 O134:O145 A116:B127 E134:E145 H134:H145 B115 M115:M126 K115:K126 O115:O126 H96:H107 E115:E126 H115:H126 B96 M96:M107 K96:K107 O96:O107 A97:B108 E96:E107 A135:B146 H77:H88 B77 M77:M88 K77:K88 O77:O88 A78:B89 E77:E88 B58 M58:M69 O58:O69 A59:B70 H58:H69 K58:K69 E58:E69 B42 M42:M53 O42:O53 A43:B54 H42:H53 K42:K53 E42:E53 B23 O23:O34 A24:B35 H23:H34 K23:K34 E23:E34 M23:M34 B4 O4:O15 A5:B16 H4:H15 K4:K15 E4:E15 M4:M15" name="Range 1_1_1_1"/>
    <protectedRange sqref="G134 D131:E132 C134:D134 G115 D112:E113 C115:D115 G96 D93:E94 C96:D96 G77 D74:E75 C77:D77 G58 D55:E56 C58:D58 G42 C23:D23 C42:D42 G23 D20:E21 D39:E40 C4:D4 G4 D1:E2" name="Range7_1_1_3"/>
    <protectedRange sqref="O131:O133 I134 O112:O114 I115 O93:O95 I96 O74:O76 I77 O55:O57 I58 I23 I42 O20:O22 O39:O41 I4 O1:O3" name="Range7_1_2_3"/>
  </protectedRanges>
  <mergeCells count="48">
    <mergeCell ref="A1:C1"/>
    <mergeCell ref="D1:F1"/>
    <mergeCell ref="G1:G2"/>
    <mergeCell ref="I1:P2"/>
    <mergeCell ref="A2:C2"/>
    <mergeCell ref="D2:F2"/>
    <mergeCell ref="A20:C20"/>
    <mergeCell ref="D20:F20"/>
    <mergeCell ref="G20:G21"/>
    <mergeCell ref="I20:P21"/>
    <mergeCell ref="A21:C21"/>
    <mergeCell ref="D21:F21"/>
    <mergeCell ref="A39:C39"/>
    <mergeCell ref="D39:F39"/>
    <mergeCell ref="G39:G40"/>
    <mergeCell ref="I39:P40"/>
    <mergeCell ref="A40:C40"/>
    <mergeCell ref="D40:F40"/>
    <mergeCell ref="A131:C131"/>
    <mergeCell ref="D131:F131"/>
    <mergeCell ref="G131:G132"/>
    <mergeCell ref="I131:P132"/>
    <mergeCell ref="A132:C132"/>
    <mergeCell ref="D132:F132"/>
    <mergeCell ref="A112:C112"/>
    <mergeCell ref="D112:F112"/>
    <mergeCell ref="G112:G113"/>
    <mergeCell ref="I112:P113"/>
    <mergeCell ref="A113:C113"/>
    <mergeCell ref="D113:F113"/>
    <mergeCell ref="A93:C93"/>
    <mergeCell ref="D93:F93"/>
    <mergeCell ref="G93:G94"/>
    <mergeCell ref="I93:P94"/>
    <mergeCell ref="A94:C94"/>
    <mergeCell ref="D94:F94"/>
    <mergeCell ref="A74:C74"/>
    <mergeCell ref="D74:F74"/>
    <mergeCell ref="G74:G75"/>
    <mergeCell ref="I74:P75"/>
    <mergeCell ref="A75:C75"/>
    <mergeCell ref="D75:F75"/>
    <mergeCell ref="A55:C55"/>
    <mergeCell ref="D55:F55"/>
    <mergeCell ref="G55:G56"/>
    <mergeCell ref="I55:P56"/>
    <mergeCell ref="A56:C56"/>
    <mergeCell ref="D56:F56"/>
  </mergeCells>
  <conditionalFormatting sqref="P135:P145 C135:D145 F135:G145 I135:J145 I116:J126 F116:G126 C116:D126 P116:P126 J98:J107 C99:D107 P97:P107 C97:D97 I99:I107 I97:J97 F97:G107 I78:J78 I80:J88 F78:G88 D80:D88 P78:P88 J79 D78 C78:C88 I59:J59 D59 C59:C69 J60 I61:J69 F59:G69 D61:D69 P59:P69 I43:J43 D43 J44 I45:J53 C50:D53 P43:P53 D45:D49 C43:C49 F43:G53 I24:J24 D24 J25 C31:D34 P24:P34 F24:G34 D26:D30 C24:C30 I26:J34 I5:J5 D5 J6 D7:D15 P5:P15 I7:J15 C5:C15 F5:G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3.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9.140625" defaultRowHeight="12.75"/>
  <cols>
    <col min="1" max="1" width="3.421875" style="0" customWidth="1"/>
    <col min="2" max="2" width="3.140625" style="0" customWidth="1"/>
    <col min="3" max="3" width="5.7109375" style="0" customWidth="1"/>
    <col min="4" max="4" width="31.57421875" style="0" bestFit="1"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71093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29.14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41</v>
      </c>
      <c r="E2" s="24"/>
      <c r="F2" s="25" t="s">
        <v>27</v>
      </c>
      <c r="G2" s="24"/>
      <c r="H2" s="26"/>
      <c r="I2" s="27" t="s">
        <v>42</v>
      </c>
      <c r="J2" s="22"/>
      <c r="K2" s="23" t="s">
        <v>43</v>
      </c>
      <c r="L2" s="24"/>
      <c r="M2" s="25" t="s">
        <v>27</v>
      </c>
      <c r="N2" s="24"/>
      <c r="O2" s="26"/>
      <c r="P2" s="27" t="s">
        <v>44</v>
      </c>
      <c r="Q2" s="22"/>
      <c r="R2" s="23" t="s">
        <v>169</v>
      </c>
      <c r="S2" s="24"/>
      <c r="T2" s="25" t="s">
        <v>27</v>
      </c>
      <c r="U2" s="24"/>
      <c r="V2" s="26"/>
    </row>
    <row r="3" spans="1:22" s="6" customFormat="1" ht="15" customHeight="1">
      <c r="A3"/>
      <c r="B3" s="29">
        <v>1</v>
      </c>
      <c r="C3" s="5" t="s">
        <v>5</v>
      </c>
      <c r="D3" s="1" t="s">
        <v>344</v>
      </c>
      <c r="E3" s="34" t="s">
        <v>22</v>
      </c>
      <c r="F3" s="30">
        <v>1</v>
      </c>
      <c r="G3" s="31">
        <v>4</v>
      </c>
      <c r="H3" s="32">
        <f aca="true" t="shared" si="0" ref="H3:H13">SUM(F3:G3)+MIN(F3:G3)/1000</f>
        <v>5.001</v>
      </c>
      <c r="I3" s="29">
        <v>1</v>
      </c>
      <c r="J3" s="113" t="s">
        <v>84</v>
      </c>
      <c r="K3" s="44" t="s">
        <v>210</v>
      </c>
      <c r="L3" s="34" t="s">
        <v>115</v>
      </c>
      <c r="M3" s="30">
        <v>1</v>
      </c>
      <c r="N3" s="31">
        <v>1</v>
      </c>
      <c r="O3" s="32">
        <f aca="true" t="shared" si="1" ref="O3:O13">SUM(M3:N3)+MIN(M3:N3)/1000</f>
        <v>2.001</v>
      </c>
      <c r="P3" s="29">
        <v>1</v>
      </c>
      <c r="Q3" s="120" t="s">
        <v>77</v>
      </c>
      <c r="R3" s="1" t="s">
        <v>258</v>
      </c>
      <c r="S3" s="34" t="s">
        <v>219</v>
      </c>
      <c r="T3" s="91">
        <v>5</v>
      </c>
      <c r="U3" s="31">
        <v>7</v>
      </c>
      <c r="V3" s="32">
        <f aca="true" t="shared" si="2" ref="V3:V13">SUM(T3:U3)+MIN(T3:U3)/1000</f>
        <v>12.005</v>
      </c>
    </row>
    <row r="4" spans="1:22" s="6" customFormat="1" ht="15" customHeight="1">
      <c r="A4"/>
      <c r="B4" s="33">
        <v>2</v>
      </c>
      <c r="C4" s="4" t="s">
        <v>46</v>
      </c>
      <c r="D4" s="44" t="s">
        <v>342</v>
      </c>
      <c r="E4" s="34" t="s">
        <v>85</v>
      </c>
      <c r="F4" s="35">
        <v>4</v>
      </c>
      <c r="G4" s="36">
        <v>2</v>
      </c>
      <c r="H4" s="32">
        <f t="shared" si="0"/>
        <v>6.002</v>
      </c>
      <c r="I4" s="33">
        <v>2</v>
      </c>
      <c r="J4" s="122" t="s">
        <v>130</v>
      </c>
      <c r="K4" s="44" t="s">
        <v>148</v>
      </c>
      <c r="L4" s="34" t="s">
        <v>171</v>
      </c>
      <c r="M4" s="45">
        <v>3</v>
      </c>
      <c r="N4" s="36">
        <v>2</v>
      </c>
      <c r="O4" s="32">
        <f t="shared" si="1"/>
        <v>5.002</v>
      </c>
      <c r="P4" s="33">
        <v>2</v>
      </c>
      <c r="Q4" s="114" t="s">
        <v>1</v>
      </c>
      <c r="R4" s="44" t="s">
        <v>284</v>
      </c>
      <c r="S4" s="34" t="s">
        <v>25</v>
      </c>
      <c r="T4" s="45">
        <v>3</v>
      </c>
      <c r="U4" s="36">
        <v>3</v>
      </c>
      <c r="V4" s="32">
        <f t="shared" si="2"/>
        <v>6.003</v>
      </c>
    </row>
    <row r="5" spans="1:22" s="6" customFormat="1" ht="15" customHeight="1">
      <c r="A5"/>
      <c r="B5" s="33">
        <v>3</v>
      </c>
      <c r="C5" s="114" t="s">
        <v>1</v>
      </c>
      <c r="D5" s="44" t="s">
        <v>312</v>
      </c>
      <c r="E5" s="34" t="s">
        <v>25</v>
      </c>
      <c r="F5" s="45">
        <v>3</v>
      </c>
      <c r="G5" s="46">
        <v>5</v>
      </c>
      <c r="H5" s="32">
        <f t="shared" si="0"/>
        <v>8.003</v>
      </c>
      <c r="I5" s="33">
        <v>3</v>
      </c>
      <c r="J5" s="114" t="s">
        <v>1</v>
      </c>
      <c r="K5" s="44" t="s">
        <v>348</v>
      </c>
      <c r="L5" s="34" t="s">
        <v>25</v>
      </c>
      <c r="M5" s="45">
        <v>2</v>
      </c>
      <c r="N5" s="46">
        <v>4</v>
      </c>
      <c r="O5" s="32">
        <f t="shared" si="1"/>
        <v>6.002</v>
      </c>
      <c r="P5" s="33">
        <v>3</v>
      </c>
      <c r="Q5" s="4" t="s">
        <v>46</v>
      </c>
      <c r="R5" s="44" t="s">
        <v>354</v>
      </c>
      <c r="S5" s="34" t="s">
        <v>85</v>
      </c>
      <c r="T5" s="45">
        <v>7</v>
      </c>
      <c r="U5" s="36">
        <v>4</v>
      </c>
      <c r="V5" s="32">
        <f t="shared" si="2"/>
        <v>11.004</v>
      </c>
    </row>
    <row r="6" spans="1:22" s="6" customFormat="1" ht="15" customHeight="1">
      <c r="A6"/>
      <c r="B6" s="33">
        <v>4</v>
      </c>
      <c r="C6" s="120" t="s">
        <v>77</v>
      </c>
      <c r="D6" s="44" t="s">
        <v>353</v>
      </c>
      <c r="E6" s="34" t="s">
        <v>219</v>
      </c>
      <c r="F6" s="35">
        <v>8</v>
      </c>
      <c r="G6" s="36">
        <v>3</v>
      </c>
      <c r="H6" s="32">
        <f t="shared" si="0"/>
        <v>11.003</v>
      </c>
      <c r="I6" s="33">
        <v>4</v>
      </c>
      <c r="J6" s="4" t="s">
        <v>46</v>
      </c>
      <c r="K6" s="38" t="s">
        <v>260</v>
      </c>
      <c r="L6" s="34" t="s">
        <v>85</v>
      </c>
      <c r="M6" s="45">
        <v>6</v>
      </c>
      <c r="N6" s="36">
        <v>3</v>
      </c>
      <c r="O6" s="32">
        <f t="shared" si="1"/>
        <v>9.003</v>
      </c>
      <c r="P6" s="33">
        <v>4</v>
      </c>
      <c r="Q6" s="3" t="s">
        <v>252</v>
      </c>
      <c r="R6" s="38" t="s">
        <v>155</v>
      </c>
      <c r="S6" s="34" t="s">
        <v>23</v>
      </c>
      <c r="T6" s="45">
        <v>9</v>
      </c>
      <c r="U6" s="36">
        <v>10</v>
      </c>
      <c r="V6" s="32">
        <f t="shared" si="2"/>
        <v>19.009</v>
      </c>
    </row>
    <row r="7" spans="1:22" s="6" customFormat="1" ht="15" customHeight="1">
      <c r="A7"/>
      <c r="B7" s="33">
        <v>5</v>
      </c>
      <c r="C7" s="115" t="s">
        <v>87</v>
      </c>
      <c r="D7" s="44" t="s">
        <v>345</v>
      </c>
      <c r="E7" s="34" t="s">
        <v>116</v>
      </c>
      <c r="F7" s="45">
        <v>6</v>
      </c>
      <c r="G7" s="36">
        <v>7</v>
      </c>
      <c r="H7" s="32">
        <f t="shared" si="0"/>
        <v>13.006</v>
      </c>
      <c r="I7" s="33">
        <v>5</v>
      </c>
      <c r="J7" s="5" t="s">
        <v>5</v>
      </c>
      <c r="K7" s="44" t="s">
        <v>201</v>
      </c>
      <c r="L7" s="34" t="s">
        <v>22</v>
      </c>
      <c r="M7" s="123">
        <v>5</v>
      </c>
      <c r="N7" s="36">
        <v>6</v>
      </c>
      <c r="O7" s="32">
        <f t="shared" si="1"/>
        <v>11.005</v>
      </c>
      <c r="P7" s="33">
        <v>5</v>
      </c>
      <c r="Q7" s="5" t="s">
        <v>5</v>
      </c>
      <c r="R7" s="44" t="s">
        <v>211</v>
      </c>
      <c r="S7" s="34" t="s">
        <v>22</v>
      </c>
      <c r="T7" s="45">
        <v>1</v>
      </c>
      <c r="U7" s="36">
        <v>1</v>
      </c>
      <c r="V7" s="32">
        <f t="shared" si="2"/>
        <v>2.001</v>
      </c>
    </row>
    <row r="8" spans="1:22" s="6" customFormat="1" ht="15" customHeight="1">
      <c r="A8"/>
      <c r="B8" s="33">
        <v>6</v>
      </c>
      <c r="C8" s="122" t="s">
        <v>131</v>
      </c>
      <c r="D8" s="1" t="s">
        <v>346</v>
      </c>
      <c r="E8" s="34" t="s">
        <v>129</v>
      </c>
      <c r="F8" s="45">
        <v>5</v>
      </c>
      <c r="G8" s="36">
        <v>10</v>
      </c>
      <c r="H8" s="32">
        <f t="shared" si="0"/>
        <v>15.005</v>
      </c>
      <c r="I8" s="33">
        <v>6</v>
      </c>
      <c r="J8" s="3" t="s">
        <v>252</v>
      </c>
      <c r="K8" s="44" t="s">
        <v>349</v>
      </c>
      <c r="L8" s="34" t="s">
        <v>23</v>
      </c>
      <c r="M8" s="35">
        <v>7</v>
      </c>
      <c r="N8" s="36">
        <v>7</v>
      </c>
      <c r="O8" s="32">
        <f t="shared" si="1"/>
        <v>14.007</v>
      </c>
      <c r="P8" s="33">
        <v>6</v>
      </c>
      <c r="Q8" s="113" t="s">
        <v>84</v>
      </c>
      <c r="R8" s="38" t="s">
        <v>223</v>
      </c>
      <c r="S8" s="34" t="s">
        <v>115</v>
      </c>
      <c r="T8" s="45">
        <v>4</v>
      </c>
      <c r="U8" s="36">
        <v>2</v>
      </c>
      <c r="V8" s="32">
        <f t="shared" si="2"/>
        <v>6.002</v>
      </c>
    </row>
    <row r="9" spans="1:22" s="6" customFormat="1" ht="15" customHeight="1">
      <c r="A9"/>
      <c r="B9" s="33">
        <v>7</v>
      </c>
      <c r="C9" s="37" t="s">
        <v>45</v>
      </c>
      <c r="D9" s="1" t="s">
        <v>233</v>
      </c>
      <c r="E9" s="34" t="s">
        <v>86</v>
      </c>
      <c r="F9" s="45">
        <v>7</v>
      </c>
      <c r="G9" s="36">
        <v>8</v>
      </c>
      <c r="H9" s="32">
        <f t="shared" si="0"/>
        <v>15.007</v>
      </c>
      <c r="I9" s="33">
        <v>7</v>
      </c>
      <c r="J9" s="115" t="s">
        <v>87</v>
      </c>
      <c r="K9" s="1" t="s">
        <v>350</v>
      </c>
      <c r="L9" s="34" t="s">
        <v>116</v>
      </c>
      <c r="M9" s="45">
        <v>4</v>
      </c>
      <c r="N9" s="190">
        <v>11</v>
      </c>
      <c r="O9" s="32">
        <f t="shared" si="1"/>
        <v>15.004</v>
      </c>
      <c r="P9" s="33">
        <v>7</v>
      </c>
      <c r="Q9" s="115" t="s">
        <v>87</v>
      </c>
      <c r="R9" s="1" t="s">
        <v>355</v>
      </c>
      <c r="S9" s="34" t="s">
        <v>116</v>
      </c>
      <c r="T9" s="45">
        <v>8</v>
      </c>
      <c r="U9" s="46">
        <v>9</v>
      </c>
      <c r="V9" s="32">
        <f t="shared" si="2"/>
        <v>17.008</v>
      </c>
    </row>
    <row r="10" spans="1:22" s="6" customFormat="1" ht="15" customHeight="1">
      <c r="A10"/>
      <c r="B10" s="33">
        <v>8</v>
      </c>
      <c r="C10" s="113" t="s">
        <v>84</v>
      </c>
      <c r="D10" s="44" t="s">
        <v>237</v>
      </c>
      <c r="E10" s="34" t="s">
        <v>115</v>
      </c>
      <c r="F10" s="209">
        <v>15</v>
      </c>
      <c r="G10" s="36">
        <v>1</v>
      </c>
      <c r="H10" s="32">
        <f t="shared" si="0"/>
        <v>16.001</v>
      </c>
      <c r="I10" s="33">
        <v>8</v>
      </c>
      <c r="J10" s="120" t="s">
        <v>77</v>
      </c>
      <c r="K10" s="44" t="s">
        <v>353</v>
      </c>
      <c r="L10" s="34" t="s">
        <v>219</v>
      </c>
      <c r="M10" s="252">
        <v>11</v>
      </c>
      <c r="N10" s="46">
        <v>5</v>
      </c>
      <c r="O10" s="32">
        <f t="shared" si="1"/>
        <v>16.005</v>
      </c>
      <c r="P10" s="33">
        <v>8</v>
      </c>
      <c r="Q10" s="37" t="s">
        <v>45</v>
      </c>
      <c r="R10" s="44" t="s">
        <v>358</v>
      </c>
      <c r="S10" s="34" t="s">
        <v>86</v>
      </c>
      <c r="T10" s="35">
        <v>6</v>
      </c>
      <c r="U10" s="36">
        <v>6</v>
      </c>
      <c r="V10" s="32">
        <f t="shared" si="2"/>
        <v>12.006</v>
      </c>
    </row>
    <row r="11" spans="1:22" s="6" customFormat="1" ht="15" customHeight="1">
      <c r="A11"/>
      <c r="B11" s="33">
        <v>9</v>
      </c>
      <c r="C11" s="3" t="s">
        <v>252</v>
      </c>
      <c r="D11" s="44" t="s">
        <v>343</v>
      </c>
      <c r="E11" s="34" t="s">
        <v>23</v>
      </c>
      <c r="F11" s="163">
        <v>11</v>
      </c>
      <c r="G11" s="36">
        <v>6</v>
      </c>
      <c r="H11" s="32">
        <f t="shared" si="0"/>
        <v>17.006</v>
      </c>
      <c r="I11" s="33">
        <v>9</v>
      </c>
      <c r="J11" s="37" t="s">
        <v>45</v>
      </c>
      <c r="K11" s="44" t="s">
        <v>351</v>
      </c>
      <c r="L11" s="34" t="s">
        <v>86</v>
      </c>
      <c r="M11" s="45">
        <v>8</v>
      </c>
      <c r="N11" s="190">
        <v>11</v>
      </c>
      <c r="O11" s="32">
        <f t="shared" si="1"/>
        <v>19.008</v>
      </c>
      <c r="P11" s="33">
        <v>9</v>
      </c>
      <c r="Q11" s="122" t="s">
        <v>131</v>
      </c>
      <c r="R11" s="44" t="s">
        <v>356</v>
      </c>
      <c r="S11" s="34" t="s">
        <v>129</v>
      </c>
      <c r="T11" s="45">
        <v>2</v>
      </c>
      <c r="U11" s="36">
        <v>5</v>
      </c>
      <c r="V11" s="32">
        <f t="shared" si="2"/>
        <v>7.002</v>
      </c>
    </row>
    <row r="12" spans="1:22" s="6" customFormat="1" ht="15" customHeight="1">
      <c r="A12"/>
      <c r="B12" s="33">
        <v>10</v>
      </c>
      <c r="C12" s="122" t="s">
        <v>130</v>
      </c>
      <c r="D12" s="44" t="s">
        <v>347</v>
      </c>
      <c r="E12" s="34" t="s">
        <v>171</v>
      </c>
      <c r="F12" s="45">
        <v>9</v>
      </c>
      <c r="G12" s="36">
        <v>9</v>
      </c>
      <c r="H12" s="32">
        <f t="shared" si="0"/>
        <v>18.009</v>
      </c>
      <c r="I12" s="33">
        <v>10</v>
      </c>
      <c r="J12" s="122" t="s">
        <v>131</v>
      </c>
      <c r="K12" s="44" t="s">
        <v>352</v>
      </c>
      <c r="L12" s="34" t="s">
        <v>129</v>
      </c>
      <c r="M12" s="45">
        <v>9</v>
      </c>
      <c r="N12" s="190">
        <v>11</v>
      </c>
      <c r="O12" s="32">
        <f t="shared" si="1"/>
        <v>20.009</v>
      </c>
      <c r="P12" s="33">
        <v>10</v>
      </c>
      <c r="Q12" s="122" t="s">
        <v>130</v>
      </c>
      <c r="R12" s="44" t="s">
        <v>357</v>
      </c>
      <c r="S12" s="34" t="s">
        <v>171</v>
      </c>
      <c r="T12" s="209">
        <v>15</v>
      </c>
      <c r="U12" s="36">
        <v>8</v>
      </c>
      <c r="V12" s="32">
        <f t="shared" si="2"/>
        <v>23.008</v>
      </c>
    </row>
    <row r="13" spans="1:22" s="6" customFormat="1" ht="15" customHeight="1">
      <c r="A13"/>
      <c r="B13" s="39">
        <v>11</v>
      </c>
      <c r="C13" s="2" t="s">
        <v>15</v>
      </c>
      <c r="D13" s="40"/>
      <c r="E13" s="41" t="s">
        <v>21</v>
      </c>
      <c r="F13" s="187">
        <v>14</v>
      </c>
      <c r="G13" s="188">
        <v>14</v>
      </c>
      <c r="H13" s="32">
        <f t="shared" si="0"/>
        <v>28.014</v>
      </c>
      <c r="I13" s="39">
        <v>11</v>
      </c>
      <c r="J13" s="2" t="s">
        <v>15</v>
      </c>
      <c r="K13" s="40"/>
      <c r="L13" s="41" t="s">
        <v>21</v>
      </c>
      <c r="M13" s="187">
        <v>14</v>
      </c>
      <c r="N13" s="188">
        <v>14</v>
      </c>
      <c r="O13" s="32">
        <f t="shared" si="1"/>
        <v>28.014</v>
      </c>
      <c r="P13" s="39">
        <v>11</v>
      </c>
      <c r="Q13" s="2" t="s">
        <v>15</v>
      </c>
      <c r="R13" s="40"/>
      <c r="S13" s="41" t="s">
        <v>21</v>
      </c>
      <c r="T13" s="187">
        <v>14</v>
      </c>
      <c r="U13" s="188">
        <v>14</v>
      </c>
      <c r="V13" s="32">
        <f t="shared" si="2"/>
        <v>28.014</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T3:U13 F3:G13 M3:N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V20"/>
  <sheetViews>
    <sheetView workbookViewId="0" topLeftCell="A1">
      <selection activeCell="R4" sqref="R4"/>
    </sheetView>
  </sheetViews>
  <sheetFormatPr defaultColWidth="9.140625" defaultRowHeight="12.75"/>
  <cols>
    <col min="1" max="1" width="3.421875" style="0" customWidth="1"/>
    <col min="2" max="2" width="3.140625" style="0" customWidth="1"/>
    <col min="3" max="3" width="5.7109375" style="0" customWidth="1"/>
    <col min="4" max="4" width="31.57421875" style="0" bestFit="1"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71093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29.14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41</v>
      </c>
      <c r="E2" s="24"/>
      <c r="F2" s="25" t="s">
        <v>27</v>
      </c>
      <c r="G2" s="24"/>
      <c r="H2" s="26"/>
      <c r="I2" s="27" t="s">
        <v>42</v>
      </c>
      <c r="J2" s="22"/>
      <c r="K2" s="23" t="s">
        <v>43</v>
      </c>
      <c r="L2" s="24"/>
      <c r="M2" s="25" t="s">
        <v>27</v>
      </c>
      <c r="N2" s="24"/>
      <c r="O2" s="26"/>
      <c r="P2" s="27" t="s">
        <v>44</v>
      </c>
      <c r="Q2" s="22"/>
      <c r="R2" s="23" t="s">
        <v>169</v>
      </c>
      <c r="S2" s="24"/>
      <c r="T2" s="25" t="s">
        <v>27</v>
      </c>
      <c r="U2" s="24"/>
      <c r="V2" s="26"/>
    </row>
    <row r="3" spans="1:22" s="6" customFormat="1" ht="15" customHeight="1">
      <c r="A3"/>
      <c r="B3" s="29">
        <v>1</v>
      </c>
      <c r="C3" s="120" t="s">
        <v>77</v>
      </c>
      <c r="D3" s="1" t="s">
        <v>316</v>
      </c>
      <c r="E3" s="34" t="s">
        <v>116</v>
      </c>
      <c r="F3" s="30">
        <v>3</v>
      </c>
      <c r="G3" s="31">
        <v>1</v>
      </c>
      <c r="H3" s="32">
        <f aca="true" t="shared" si="0" ref="H3:H13">SUM(F3:G3)+MIN(F3:G3)/1000</f>
        <v>4.001</v>
      </c>
      <c r="I3" s="29">
        <v>1</v>
      </c>
      <c r="J3" s="113" t="s">
        <v>84</v>
      </c>
      <c r="K3" s="1" t="s">
        <v>237</v>
      </c>
      <c r="L3" s="34" t="s">
        <v>86</v>
      </c>
      <c r="M3" s="91">
        <v>2</v>
      </c>
      <c r="N3" s="180">
        <v>2</v>
      </c>
      <c r="O3" s="32">
        <f aca="true" t="shared" si="1" ref="O3:O13">SUM(M3:N3)+MIN(M3:N3)/1000</f>
        <v>4.002</v>
      </c>
      <c r="P3" s="29">
        <v>1</v>
      </c>
      <c r="Q3" s="114" t="s">
        <v>1</v>
      </c>
      <c r="R3" s="1" t="s">
        <v>326</v>
      </c>
      <c r="S3" s="34" t="s">
        <v>24</v>
      </c>
      <c r="T3" s="91">
        <v>2</v>
      </c>
      <c r="U3" s="31">
        <v>2</v>
      </c>
      <c r="V3" s="32">
        <f aca="true" t="shared" si="2" ref="V3:V13">SUM(T3:U3)+MIN(T3:U3)/1000</f>
        <v>4.002</v>
      </c>
    </row>
    <row r="4" spans="1:22" s="6" customFormat="1" ht="15" customHeight="1">
      <c r="A4"/>
      <c r="B4" s="33">
        <v>2</v>
      </c>
      <c r="C4" s="114" t="s">
        <v>1</v>
      </c>
      <c r="D4" s="44" t="s">
        <v>312</v>
      </c>
      <c r="E4" s="34" t="s">
        <v>24</v>
      </c>
      <c r="F4" s="45">
        <v>2</v>
      </c>
      <c r="G4" s="46">
        <v>3</v>
      </c>
      <c r="H4" s="32">
        <f t="shared" si="0"/>
        <v>5.002</v>
      </c>
      <c r="I4" s="33">
        <v>2</v>
      </c>
      <c r="J4" s="5" t="s">
        <v>5</v>
      </c>
      <c r="K4" s="1" t="s">
        <v>324</v>
      </c>
      <c r="L4" s="34" t="s">
        <v>21</v>
      </c>
      <c r="M4" s="45">
        <v>1</v>
      </c>
      <c r="N4" s="46">
        <v>4</v>
      </c>
      <c r="O4" s="32">
        <f t="shared" si="1"/>
        <v>5.001</v>
      </c>
      <c r="P4" s="33">
        <v>2</v>
      </c>
      <c r="Q4" s="5" t="s">
        <v>5</v>
      </c>
      <c r="R4" s="1" t="s">
        <v>334</v>
      </c>
      <c r="S4" s="34" t="s">
        <v>21</v>
      </c>
      <c r="T4" s="45">
        <v>5</v>
      </c>
      <c r="U4" s="36">
        <v>1</v>
      </c>
      <c r="V4" s="32">
        <f t="shared" si="2"/>
        <v>6.001</v>
      </c>
    </row>
    <row r="5" spans="1:22" s="6" customFormat="1" ht="15" customHeight="1">
      <c r="A5"/>
      <c r="B5" s="33">
        <v>3</v>
      </c>
      <c r="C5" s="4" t="s">
        <v>46</v>
      </c>
      <c r="D5" s="44" t="s">
        <v>260</v>
      </c>
      <c r="E5" s="34" t="s">
        <v>25</v>
      </c>
      <c r="F5" s="35">
        <v>1</v>
      </c>
      <c r="G5" s="36">
        <v>5</v>
      </c>
      <c r="H5" s="32">
        <f t="shared" si="0"/>
        <v>6.001</v>
      </c>
      <c r="I5" s="33">
        <v>3</v>
      </c>
      <c r="J5" s="120" t="s">
        <v>77</v>
      </c>
      <c r="K5" s="38" t="s">
        <v>190</v>
      </c>
      <c r="L5" s="34" t="s">
        <v>116</v>
      </c>
      <c r="M5" s="45">
        <v>4</v>
      </c>
      <c r="N5" s="36">
        <v>1</v>
      </c>
      <c r="O5" s="32">
        <f t="shared" si="1"/>
        <v>5.001</v>
      </c>
      <c r="P5" s="33">
        <v>3</v>
      </c>
      <c r="Q5" s="113" t="s">
        <v>84</v>
      </c>
      <c r="R5" s="38" t="s">
        <v>223</v>
      </c>
      <c r="S5" s="34" t="s">
        <v>86</v>
      </c>
      <c r="T5" s="45">
        <v>1</v>
      </c>
      <c r="U5" s="36">
        <v>6</v>
      </c>
      <c r="V5" s="32">
        <f t="shared" si="2"/>
        <v>7.001</v>
      </c>
    </row>
    <row r="6" spans="1:22" s="6" customFormat="1" ht="15" customHeight="1">
      <c r="A6"/>
      <c r="B6" s="33">
        <v>4</v>
      </c>
      <c r="C6" s="3" t="s">
        <v>252</v>
      </c>
      <c r="D6" s="38" t="s">
        <v>188</v>
      </c>
      <c r="E6" s="34" t="s">
        <v>22</v>
      </c>
      <c r="F6" s="45">
        <v>4</v>
      </c>
      <c r="G6" s="36">
        <v>2</v>
      </c>
      <c r="H6" s="32">
        <f t="shared" si="0"/>
        <v>6.002</v>
      </c>
      <c r="I6" s="33">
        <v>4</v>
      </c>
      <c r="J6" s="4" t="s">
        <v>46</v>
      </c>
      <c r="K6" s="38" t="s">
        <v>319</v>
      </c>
      <c r="L6" s="34" t="s">
        <v>25</v>
      </c>
      <c r="M6" s="35">
        <v>3</v>
      </c>
      <c r="N6" s="36">
        <v>5</v>
      </c>
      <c r="O6" s="32">
        <f t="shared" si="1"/>
        <v>8.003</v>
      </c>
      <c r="P6" s="33">
        <v>4</v>
      </c>
      <c r="Q6" s="4" t="s">
        <v>46</v>
      </c>
      <c r="R6" s="38" t="s">
        <v>281</v>
      </c>
      <c r="S6" s="34" t="s">
        <v>25</v>
      </c>
      <c r="T6" s="45">
        <v>4</v>
      </c>
      <c r="U6" s="36">
        <v>3</v>
      </c>
      <c r="V6" s="32">
        <f t="shared" si="2"/>
        <v>7.003</v>
      </c>
    </row>
    <row r="7" spans="1:22" s="6" customFormat="1" ht="15" customHeight="1">
      <c r="A7"/>
      <c r="B7" s="33">
        <v>5</v>
      </c>
      <c r="C7" s="5" t="s">
        <v>5</v>
      </c>
      <c r="D7" s="44" t="s">
        <v>315</v>
      </c>
      <c r="E7" s="34" t="s">
        <v>21</v>
      </c>
      <c r="F7" s="35">
        <v>6</v>
      </c>
      <c r="G7" s="36">
        <v>4</v>
      </c>
      <c r="H7" s="32">
        <f t="shared" si="0"/>
        <v>10.004</v>
      </c>
      <c r="I7" s="33">
        <v>5</v>
      </c>
      <c r="J7" s="114" t="s">
        <v>1</v>
      </c>
      <c r="K7" s="44" t="s">
        <v>318</v>
      </c>
      <c r="L7" s="34" t="s">
        <v>24</v>
      </c>
      <c r="M7" s="123">
        <v>6</v>
      </c>
      <c r="N7" s="36">
        <v>3</v>
      </c>
      <c r="O7" s="32">
        <f t="shared" si="1"/>
        <v>9.003</v>
      </c>
      <c r="P7" s="33">
        <v>5</v>
      </c>
      <c r="Q7" s="122" t="s">
        <v>130</v>
      </c>
      <c r="R7" s="44" t="s">
        <v>329</v>
      </c>
      <c r="S7" s="34" t="s">
        <v>171</v>
      </c>
      <c r="T7" s="45">
        <v>3</v>
      </c>
      <c r="U7" s="36">
        <v>4</v>
      </c>
      <c r="V7" s="32">
        <f t="shared" si="2"/>
        <v>7.003</v>
      </c>
    </row>
    <row r="8" spans="1:22" s="6" customFormat="1" ht="15" customHeight="1">
      <c r="A8"/>
      <c r="B8" s="33">
        <v>6</v>
      </c>
      <c r="C8" s="113" t="s">
        <v>84</v>
      </c>
      <c r="D8" s="44" t="s">
        <v>210</v>
      </c>
      <c r="E8" s="34" t="s">
        <v>86</v>
      </c>
      <c r="F8" s="35">
        <v>5</v>
      </c>
      <c r="G8" s="36">
        <v>6</v>
      </c>
      <c r="H8" s="32">
        <f t="shared" si="0"/>
        <v>11.005</v>
      </c>
      <c r="I8" s="33">
        <v>6</v>
      </c>
      <c r="J8" s="37" t="s">
        <v>45</v>
      </c>
      <c r="K8" s="44" t="s">
        <v>320</v>
      </c>
      <c r="L8" s="34" t="s">
        <v>85</v>
      </c>
      <c r="M8" s="35">
        <v>5</v>
      </c>
      <c r="N8" s="36">
        <v>7</v>
      </c>
      <c r="O8" s="32">
        <f t="shared" si="1"/>
        <v>12.005</v>
      </c>
      <c r="P8" s="33">
        <v>6</v>
      </c>
      <c r="Q8" s="3" t="s">
        <v>252</v>
      </c>
      <c r="R8" s="44" t="s">
        <v>328</v>
      </c>
      <c r="S8" s="34" t="s">
        <v>22</v>
      </c>
      <c r="T8" s="45">
        <v>7</v>
      </c>
      <c r="U8" s="36">
        <v>5</v>
      </c>
      <c r="V8" s="32">
        <f t="shared" si="2"/>
        <v>12.005</v>
      </c>
    </row>
    <row r="9" spans="1:22" s="6" customFormat="1" ht="15" customHeight="1">
      <c r="A9"/>
      <c r="B9" s="33">
        <v>7</v>
      </c>
      <c r="C9" s="115" t="s">
        <v>87</v>
      </c>
      <c r="D9" s="1" t="s">
        <v>313</v>
      </c>
      <c r="E9" s="34" t="s">
        <v>115</v>
      </c>
      <c r="F9" s="45">
        <v>7</v>
      </c>
      <c r="G9" s="36">
        <v>9</v>
      </c>
      <c r="H9" s="32">
        <f t="shared" si="0"/>
        <v>16.007</v>
      </c>
      <c r="I9" s="33">
        <v>7</v>
      </c>
      <c r="J9" s="122" t="s">
        <v>131</v>
      </c>
      <c r="K9" s="1" t="s">
        <v>325</v>
      </c>
      <c r="L9" s="34" t="s">
        <v>129</v>
      </c>
      <c r="M9" s="45">
        <v>9</v>
      </c>
      <c r="N9" s="36">
        <v>6</v>
      </c>
      <c r="O9" s="32">
        <f t="shared" si="1"/>
        <v>15.006</v>
      </c>
      <c r="P9" s="33">
        <v>7</v>
      </c>
      <c r="Q9" s="115" t="s">
        <v>87</v>
      </c>
      <c r="R9" s="1" t="s">
        <v>327</v>
      </c>
      <c r="S9" s="34" t="s">
        <v>115</v>
      </c>
      <c r="T9" s="45">
        <v>6</v>
      </c>
      <c r="U9" s="46">
        <v>8</v>
      </c>
      <c r="V9" s="32">
        <f t="shared" si="2"/>
        <v>14.006</v>
      </c>
    </row>
    <row r="10" spans="1:22" s="6" customFormat="1" ht="15" customHeight="1">
      <c r="A10"/>
      <c r="B10" s="33">
        <v>8</v>
      </c>
      <c r="C10" s="37" t="s">
        <v>45</v>
      </c>
      <c r="D10" s="44" t="s">
        <v>233</v>
      </c>
      <c r="E10" s="34" t="s">
        <v>85</v>
      </c>
      <c r="F10" s="45">
        <v>8</v>
      </c>
      <c r="G10" s="36">
        <v>8</v>
      </c>
      <c r="H10" s="32">
        <f t="shared" si="0"/>
        <v>16.008</v>
      </c>
      <c r="I10" s="33">
        <v>8</v>
      </c>
      <c r="J10" s="115" t="s">
        <v>87</v>
      </c>
      <c r="K10" s="44" t="s">
        <v>158</v>
      </c>
      <c r="L10" s="34" t="s">
        <v>115</v>
      </c>
      <c r="M10" s="45">
        <v>8</v>
      </c>
      <c r="N10" s="36">
        <v>9</v>
      </c>
      <c r="O10" s="32">
        <f t="shared" si="1"/>
        <v>17.008</v>
      </c>
      <c r="P10" s="33">
        <v>8</v>
      </c>
      <c r="Q10" s="37" t="s">
        <v>45</v>
      </c>
      <c r="R10" s="44" t="s">
        <v>240</v>
      </c>
      <c r="S10" s="34" t="s">
        <v>85</v>
      </c>
      <c r="T10" s="35">
        <v>10</v>
      </c>
      <c r="U10" s="36">
        <v>7</v>
      </c>
      <c r="V10" s="32">
        <f t="shared" si="2"/>
        <v>17.007</v>
      </c>
    </row>
    <row r="11" spans="1:22" s="6" customFormat="1" ht="15" customHeight="1">
      <c r="A11"/>
      <c r="B11" s="33">
        <v>9</v>
      </c>
      <c r="C11" s="122" t="s">
        <v>131</v>
      </c>
      <c r="D11" s="44" t="s">
        <v>317</v>
      </c>
      <c r="E11" s="34" t="s">
        <v>129</v>
      </c>
      <c r="F11" s="45">
        <v>10</v>
      </c>
      <c r="G11" s="36">
        <v>7</v>
      </c>
      <c r="H11" s="32">
        <f t="shared" si="0"/>
        <v>17.007</v>
      </c>
      <c r="I11" s="33">
        <v>9</v>
      </c>
      <c r="J11" s="122" t="s">
        <v>130</v>
      </c>
      <c r="K11" s="44" t="s">
        <v>323</v>
      </c>
      <c r="L11" s="34" t="s">
        <v>171</v>
      </c>
      <c r="M11" s="45">
        <v>10</v>
      </c>
      <c r="N11" s="36">
        <v>8</v>
      </c>
      <c r="O11" s="32">
        <f t="shared" si="1"/>
        <v>18.008</v>
      </c>
      <c r="P11" s="33">
        <v>9</v>
      </c>
      <c r="Q11" s="122" t="s">
        <v>131</v>
      </c>
      <c r="R11" s="44" t="s">
        <v>331</v>
      </c>
      <c r="S11" s="34" t="s">
        <v>129</v>
      </c>
      <c r="T11" s="45">
        <v>8</v>
      </c>
      <c r="U11" s="36">
        <v>9</v>
      </c>
      <c r="V11" s="32">
        <f t="shared" si="2"/>
        <v>17.008</v>
      </c>
    </row>
    <row r="12" spans="1:22" s="6" customFormat="1" ht="15" customHeight="1">
      <c r="A12"/>
      <c r="B12" s="33">
        <v>10</v>
      </c>
      <c r="C12" s="122" t="s">
        <v>130</v>
      </c>
      <c r="D12" s="44" t="s">
        <v>314</v>
      </c>
      <c r="E12" s="34" t="s">
        <v>171</v>
      </c>
      <c r="F12" s="45">
        <v>9</v>
      </c>
      <c r="G12" s="190">
        <v>12</v>
      </c>
      <c r="H12" s="32">
        <f t="shared" si="0"/>
        <v>21.009</v>
      </c>
      <c r="I12" s="33">
        <v>10</v>
      </c>
      <c r="J12" s="3" t="s">
        <v>252</v>
      </c>
      <c r="K12" s="44" t="s">
        <v>321</v>
      </c>
      <c r="L12" s="34" t="s">
        <v>22</v>
      </c>
      <c r="M12" s="45">
        <v>7</v>
      </c>
      <c r="N12" s="248">
        <v>15</v>
      </c>
      <c r="O12" s="32">
        <f t="shared" si="1"/>
        <v>22.007</v>
      </c>
      <c r="P12" s="33">
        <v>10</v>
      </c>
      <c r="Q12" s="120" t="s">
        <v>77</v>
      </c>
      <c r="R12" s="44" t="s">
        <v>330</v>
      </c>
      <c r="S12" s="34" t="s">
        <v>116</v>
      </c>
      <c r="T12" s="35">
        <v>9</v>
      </c>
      <c r="U12" s="36">
        <v>10</v>
      </c>
      <c r="V12" s="32">
        <f t="shared" si="2"/>
        <v>19.009</v>
      </c>
    </row>
    <row r="13" spans="1:22" s="6" customFormat="1" ht="15" customHeight="1">
      <c r="A13"/>
      <c r="B13" s="39">
        <v>11</v>
      </c>
      <c r="C13" s="2" t="s">
        <v>15</v>
      </c>
      <c r="D13" s="40"/>
      <c r="E13" s="41" t="s">
        <v>219</v>
      </c>
      <c r="F13" s="187">
        <v>14</v>
      </c>
      <c r="G13" s="188">
        <v>14</v>
      </c>
      <c r="H13" s="32">
        <f t="shared" si="0"/>
        <v>28.014</v>
      </c>
      <c r="I13" s="39">
        <v>11</v>
      </c>
      <c r="J13" s="2" t="s">
        <v>15</v>
      </c>
      <c r="K13" s="40"/>
      <c r="L13" s="41" t="s">
        <v>219</v>
      </c>
      <c r="M13" s="187">
        <v>14</v>
      </c>
      <c r="N13" s="188">
        <v>14</v>
      </c>
      <c r="O13" s="32">
        <f t="shared" si="1"/>
        <v>28.014</v>
      </c>
      <c r="P13" s="39">
        <v>11</v>
      </c>
      <c r="Q13" s="2" t="s">
        <v>15</v>
      </c>
      <c r="R13" s="40"/>
      <c r="S13" s="41" t="s">
        <v>219</v>
      </c>
      <c r="T13" s="187">
        <v>14</v>
      </c>
      <c r="U13" s="188">
        <v>14</v>
      </c>
      <c r="V13" s="32">
        <f t="shared" si="2"/>
        <v>28.014</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F3:G13 M3:N13 T3:U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V20"/>
  <sheetViews>
    <sheetView workbookViewId="0" topLeftCell="A1">
      <selection activeCell="D5" sqref="D5"/>
    </sheetView>
  </sheetViews>
  <sheetFormatPr defaultColWidth="9.140625" defaultRowHeight="12.75"/>
  <cols>
    <col min="1" max="1" width="3.421875" style="0" customWidth="1"/>
    <col min="2" max="2" width="3.140625" style="0" customWidth="1"/>
    <col min="3" max="3" width="5.7109375" style="0" customWidth="1"/>
    <col min="4" max="4" width="31.57421875" style="0" bestFit="1"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71093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29.14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43</v>
      </c>
      <c r="E2" s="24"/>
      <c r="F2" s="25" t="s">
        <v>27</v>
      </c>
      <c r="G2" s="24"/>
      <c r="H2" s="26"/>
      <c r="I2" s="27" t="s">
        <v>42</v>
      </c>
      <c r="J2" s="22"/>
      <c r="K2" s="23" t="s">
        <v>169</v>
      </c>
      <c r="L2" s="24"/>
      <c r="M2" s="25" t="s">
        <v>27</v>
      </c>
      <c r="N2" s="24"/>
      <c r="O2" s="26"/>
      <c r="P2" s="27" t="s">
        <v>44</v>
      </c>
      <c r="Q2" s="22"/>
      <c r="R2" s="23" t="s">
        <v>41</v>
      </c>
      <c r="S2" s="24"/>
      <c r="T2" s="25" t="s">
        <v>27</v>
      </c>
      <c r="U2" s="24"/>
      <c r="V2" s="26"/>
    </row>
    <row r="3" spans="1:22" s="6" customFormat="1" ht="15" customHeight="1">
      <c r="A3"/>
      <c r="B3" s="29">
        <v>1</v>
      </c>
      <c r="C3" s="113" t="s">
        <v>84</v>
      </c>
      <c r="D3" s="1" t="s">
        <v>237</v>
      </c>
      <c r="E3" s="34" t="s">
        <v>85</v>
      </c>
      <c r="F3" s="30">
        <v>1</v>
      </c>
      <c r="G3" s="31"/>
      <c r="H3" s="32">
        <f>SUM(F3:G3)+MIN(F3:G3)/1000</f>
        <v>1.001</v>
      </c>
      <c r="I3" s="29">
        <v>1</v>
      </c>
      <c r="J3" s="113" t="s">
        <v>84</v>
      </c>
      <c r="K3" s="38" t="s">
        <v>223</v>
      </c>
      <c r="L3" s="34" t="s">
        <v>85</v>
      </c>
      <c r="M3" s="91">
        <v>1</v>
      </c>
      <c r="N3" s="180">
        <v>3</v>
      </c>
      <c r="O3" s="32">
        <f aca="true" t="shared" si="0" ref="O3:O13">SUM(M3:N3)+MIN(M3:N3)/1000</f>
        <v>4.001</v>
      </c>
      <c r="P3" s="29">
        <v>1</v>
      </c>
      <c r="Q3" s="122" t="s">
        <v>130</v>
      </c>
      <c r="R3" s="38" t="s">
        <v>293</v>
      </c>
      <c r="S3" s="34" t="s">
        <v>129</v>
      </c>
      <c r="T3" s="91">
        <v>1</v>
      </c>
      <c r="U3" s="31">
        <v>2</v>
      </c>
      <c r="V3" s="32">
        <f aca="true" t="shared" si="1" ref="V3:V13">SUM(T3:U3)+MIN(T3:U3)/1000</f>
        <v>3.001</v>
      </c>
    </row>
    <row r="4" spans="1:22" s="6" customFormat="1" ht="15" customHeight="1">
      <c r="A4"/>
      <c r="B4" s="33">
        <v>2</v>
      </c>
      <c r="C4" s="114" t="s">
        <v>1</v>
      </c>
      <c r="D4" s="1" t="s">
        <v>286</v>
      </c>
      <c r="E4" s="34" t="s">
        <v>23</v>
      </c>
      <c r="F4" s="45">
        <v>2</v>
      </c>
      <c r="G4" s="46"/>
      <c r="H4" s="32">
        <f>SUM(F4:G4)+MIN(F4:G4)/1000</f>
        <v>2.002</v>
      </c>
      <c r="I4" s="33">
        <v>2</v>
      </c>
      <c r="J4" s="4" t="s">
        <v>46</v>
      </c>
      <c r="K4" s="1" t="s">
        <v>281</v>
      </c>
      <c r="L4" s="34" t="s">
        <v>24</v>
      </c>
      <c r="M4" s="45">
        <v>4</v>
      </c>
      <c r="N4" s="36">
        <v>1</v>
      </c>
      <c r="O4" s="32">
        <f t="shared" si="0"/>
        <v>5.001</v>
      </c>
      <c r="P4" s="33">
        <v>2</v>
      </c>
      <c r="Q4" s="113" t="s">
        <v>84</v>
      </c>
      <c r="R4" s="1" t="s">
        <v>210</v>
      </c>
      <c r="S4" s="34" t="s">
        <v>85</v>
      </c>
      <c r="T4" s="45">
        <v>4</v>
      </c>
      <c r="U4" s="36">
        <v>1</v>
      </c>
      <c r="V4" s="32">
        <f t="shared" si="1"/>
        <v>5.001</v>
      </c>
    </row>
    <row r="5" spans="1:22" s="6" customFormat="1" ht="15" customHeight="1">
      <c r="A5"/>
      <c r="B5" s="33">
        <v>3</v>
      </c>
      <c r="C5" s="4" t="s">
        <v>46</v>
      </c>
      <c r="D5" s="38" t="s">
        <v>251</v>
      </c>
      <c r="E5" s="34" t="s">
        <v>24</v>
      </c>
      <c r="F5" s="35">
        <v>3</v>
      </c>
      <c r="G5" s="36"/>
      <c r="H5" s="32">
        <f>SUM(F5:G5)+MIN(F5:G5)/1000+0.01</f>
        <v>3.013</v>
      </c>
      <c r="I5" s="33">
        <v>3</v>
      </c>
      <c r="J5" s="114" t="s">
        <v>1</v>
      </c>
      <c r="K5" s="38" t="s">
        <v>284</v>
      </c>
      <c r="L5" s="34" t="s">
        <v>23</v>
      </c>
      <c r="M5" s="35">
        <v>3</v>
      </c>
      <c r="N5" s="36">
        <v>2</v>
      </c>
      <c r="O5" s="32">
        <f t="shared" si="0"/>
        <v>5.002</v>
      </c>
      <c r="P5" s="33">
        <v>3</v>
      </c>
      <c r="Q5" s="37" t="s">
        <v>45</v>
      </c>
      <c r="R5" s="38" t="s">
        <v>296</v>
      </c>
      <c r="S5" s="34" t="s">
        <v>25</v>
      </c>
      <c r="T5" s="45">
        <v>3</v>
      </c>
      <c r="U5" s="36">
        <v>3</v>
      </c>
      <c r="V5" s="32">
        <f t="shared" si="1"/>
        <v>6.003</v>
      </c>
    </row>
    <row r="6" spans="1:22" s="6" customFormat="1" ht="15" customHeight="1">
      <c r="A6"/>
      <c r="B6" s="33">
        <v>4</v>
      </c>
      <c r="C6" s="115" t="s">
        <v>87</v>
      </c>
      <c r="D6" s="38" t="s">
        <v>288</v>
      </c>
      <c r="E6" s="34" t="s">
        <v>86</v>
      </c>
      <c r="F6" s="45">
        <v>4</v>
      </c>
      <c r="G6" s="36"/>
      <c r="H6" s="32">
        <f aca="true" t="shared" si="2" ref="H6:H13">SUM(F6:G6)+MIN(F6:G6)/1000</f>
        <v>4.004</v>
      </c>
      <c r="I6" s="33">
        <v>4</v>
      </c>
      <c r="J6" s="5" t="s">
        <v>5</v>
      </c>
      <c r="K6" s="44" t="s">
        <v>211</v>
      </c>
      <c r="L6" s="34" t="s">
        <v>219</v>
      </c>
      <c r="M6" s="45">
        <v>2</v>
      </c>
      <c r="N6" s="36">
        <v>4</v>
      </c>
      <c r="O6" s="32">
        <f t="shared" si="0"/>
        <v>6.002</v>
      </c>
      <c r="P6" s="33">
        <v>4</v>
      </c>
      <c r="Q6" s="114" t="s">
        <v>1</v>
      </c>
      <c r="R6" s="44" t="s">
        <v>202</v>
      </c>
      <c r="S6" s="34" t="s">
        <v>23</v>
      </c>
      <c r="T6" s="45">
        <v>2</v>
      </c>
      <c r="U6" s="46">
        <v>5</v>
      </c>
      <c r="V6" s="32">
        <f t="shared" si="1"/>
        <v>7.002</v>
      </c>
    </row>
    <row r="7" spans="1:22" s="6" customFormat="1" ht="15" customHeight="1">
      <c r="A7"/>
      <c r="B7" s="33">
        <v>5</v>
      </c>
      <c r="C7" s="37" t="s">
        <v>45</v>
      </c>
      <c r="D7" s="44" t="s">
        <v>233</v>
      </c>
      <c r="E7" s="34" t="s">
        <v>25</v>
      </c>
      <c r="F7" s="45">
        <v>5</v>
      </c>
      <c r="G7" s="36"/>
      <c r="H7" s="32">
        <f t="shared" si="2"/>
        <v>5.005</v>
      </c>
      <c r="I7" s="33">
        <v>5</v>
      </c>
      <c r="J7" s="3" t="s">
        <v>252</v>
      </c>
      <c r="K7" s="38" t="s">
        <v>146</v>
      </c>
      <c r="L7" s="34" t="s">
        <v>219</v>
      </c>
      <c r="M7" s="124">
        <v>8</v>
      </c>
      <c r="N7" s="36">
        <v>5</v>
      </c>
      <c r="O7" s="32">
        <f t="shared" si="0"/>
        <v>13.005</v>
      </c>
      <c r="P7" s="33">
        <v>5</v>
      </c>
      <c r="Q7" s="2" t="s">
        <v>15</v>
      </c>
      <c r="R7" s="44" t="s">
        <v>261</v>
      </c>
      <c r="S7" s="34" t="s">
        <v>116</v>
      </c>
      <c r="T7" s="35">
        <v>7</v>
      </c>
      <c r="U7" s="36">
        <v>4</v>
      </c>
      <c r="V7" s="32">
        <f t="shared" si="1"/>
        <v>11.004</v>
      </c>
    </row>
    <row r="8" spans="1:22" s="6" customFormat="1" ht="15" customHeight="1">
      <c r="A8"/>
      <c r="B8" s="33">
        <v>6</v>
      </c>
      <c r="C8" s="3" t="s">
        <v>252</v>
      </c>
      <c r="D8" s="44" t="s">
        <v>287</v>
      </c>
      <c r="E8" s="34" t="s">
        <v>21</v>
      </c>
      <c r="F8" s="45">
        <v>6</v>
      </c>
      <c r="G8" s="36"/>
      <c r="H8" s="32">
        <f t="shared" si="2"/>
        <v>6.006</v>
      </c>
      <c r="I8" s="33">
        <v>6</v>
      </c>
      <c r="J8" s="122" t="s">
        <v>130</v>
      </c>
      <c r="K8" s="44" t="s">
        <v>282</v>
      </c>
      <c r="L8" s="34" t="s">
        <v>129</v>
      </c>
      <c r="M8" s="45">
        <v>6</v>
      </c>
      <c r="N8" s="36">
        <v>7</v>
      </c>
      <c r="O8" s="32">
        <f t="shared" si="0"/>
        <v>13.006</v>
      </c>
      <c r="P8" s="33">
        <v>6</v>
      </c>
      <c r="Q8" s="4" t="s">
        <v>46</v>
      </c>
      <c r="R8" s="44" t="s">
        <v>260</v>
      </c>
      <c r="S8" s="34" t="s">
        <v>24</v>
      </c>
      <c r="T8" s="45">
        <v>6</v>
      </c>
      <c r="U8" s="36">
        <v>6</v>
      </c>
      <c r="V8" s="32">
        <f t="shared" si="1"/>
        <v>12.006</v>
      </c>
    </row>
    <row r="9" spans="1:22" s="6" customFormat="1" ht="15" customHeight="1">
      <c r="A9"/>
      <c r="B9" s="33">
        <v>7</v>
      </c>
      <c r="C9" s="122" t="s">
        <v>130</v>
      </c>
      <c r="D9" s="1" t="s">
        <v>289</v>
      </c>
      <c r="E9" s="34" t="s">
        <v>129</v>
      </c>
      <c r="F9" s="45">
        <v>7</v>
      </c>
      <c r="G9" s="36"/>
      <c r="H9" s="32">
        <f t="shared" si="2"/>
        <v>7.007</v>
      </c>
      <c r="I9" s="33">
        <v>7</v>
      </c>
      <c r="J9" s="120" t="s">
        <v>77</v>
      </c>
      <c r="K9" s="1" t="s">
        <v>154</v>
      </c>
      <c r="L9" s="34" t="s">
        <v>115</v>
      </c>
      <c r="M9" s="45">
        <v>7</v>
      </c>
      <c r="N9" s="36">
        <v>6</v>
      </c>
      <c r="O9" s="32">
        <f t="shared" si="0"/>
        <v>13.006</v>
      </c>
      <c r="P9" s="33">
        <v>7</v>
      </c>
      <c r="Q9" s="120" t="s">
        <v>77</v>
      </c>
      <c r="R9" s="1" t="s">
        <v>295</v>
      </c>
      <c r="S9" s="34" t="s">
        <v>115</v>
      </c>
      <c r="T9" s="45">
        <v>5</v>
      </c>
      <c r="U9" s="36">
        <v>10</v>
      </c>
      <c r="V9" s="32">
        <f t="shared" si="1"/>
        <v>15.005</v>
      </c>
    </row>
    <row r="10" spans="1:22" s="6" customFormat="1" ht="15" customHeight="1">
      <c r="A10"/>
      <c r="B10" s="33">
        <v>8</v>
      </c>
      <c r="C10" s="5" t="s">
        <v>5</v>
      </c>
      <c r="D10" s="44" t="s">
        <v>175</v>
      </c>
      <c r="E10" s="34" t="s">
        <v>219</v>
      </c>
      <c r="F10" s="35">
        <v>8</v>
      </c>
      <c r="G10" s="36"/>
      <c r="H10" s="32">
        <f t="shared" si="2"/>
        <v>8.008</v>
      </c>
      <c r="I10" s="33">
        <v>8</v>
      </c>
      <c r="J10" s="2" t="s">
        <v>15</v>
      </c>
      <c r="K10" s="44" t="s">
        <v>273</v>
      </c>
      <c r="L10" s="34" t="s">
        <v>116</v>
      </c>
      <c r="M10" s="45">
        <v>5</v>
      </c>
      <c r="N10" s="46">
        <v>9</v>
      </c>
      <c r="O10" s="32">
        <f t="shared" si="0"/>
        <v>14.005</v>
      </c>
      <c r="P10" s="33">
        <v>8</v>
      </c>
      <c r="Q10" s="5" t="s">
        <v>5</v>
      </c>
      <c r="R10" s="44" t="s">
        <v>201</v>
      </c>
      <c r="S10" s="34" t="s">
        <v>219</v>
      </c>
      <c r="T10" s="45">
        <v>8</v>
      </c>
      <c r="U10" s="36">
        <v>7</v>
      </c>
      <c r="V10" s="32">
        <f t="shared" si="1"/>
        <v>15.007</v>
      </c>
    </row>
    <row r="11" spans="1:22" s="6" customFormat="1" ht="15" customHeight="1">
      <c r="A11"/>
      <c r="B11" s="33">
        <v>9</v>
      </c>
      <c r="C11" s="120" t="s">
        <v>77</v>
      </c>
      <c r="D11" s="44" t="s">
        <v>258</v>
      </c>
      <c r="E11" s="34" t="s">
        <v>115</v>
      </c>
      <c r="F11" s="35">
        <v>9</v>
      </c>
      <c r="G11" s="36"/>
      <c r="H11" s="32">
        <f t="shared" si="2"/>
        <v>9.009</v>
      </c>
      <c r="I11" s="33">
        <v>9</v>
      </c>
      <c r="J11" s="115" t="s">
        <v>87</v>
      </c>
      <c r="K11" s="44" t="s">
        <v>285</v>
      </c>
      <c r="L11" s="34" t="s">
        <v>86</v>
      </c>
      <c r="M11" s="45">
        <v>10</v>
      </c>
      <c r="N11" s="36">
        <v>8</v>
      </c>
      <c r="O11" s="32">
        <f t="shared" si="0"/>
        <v>18.008</v>
      </c>
      <c r="P11" s="33">
        <v>9</v>
      </c>
      <c r="Q11" s="3" t="s">
        <v>252</v>
      </c>
      <c r="R11" s="38" t="s">
        <v>291</v>
      </c>
      <c r="S11" s="34" t="s">
        <v>219</v>
      </c>
      <c r="T11" s="35">
        <v>11</v>
      </c>
      <c r="U11" s="36">
        <v>8</v>
      </c>
      <c r="V11" s="32">
        <f t="shared" si="1"/>
        <v>19.008</v>
      </c>
    </row>
    <row r="12" spans="1:22" s="6" customFormat="1" ht="15" customHeight="1">
      <c r="A12"/>
      <c r="B12" s="33">
        <v>10</v>
      </c>
      <c r="C12" s="122" t="s">
        <v>131</v>
      </c>
      <c r="D12" s="44" t="s">
        <v>307</v>
      </c>
      <c r="E12" s="34" t="s">
        <v>132</v>
      </c>
      <c r="F12" s="45">
        <v>10</v>
      </c>
      <c r="G12" s="36"/>
      <c r="H12" s="32">
        <f t="shared" si="2"/>
        <v>10.01</v>
      </c>
      <c r="I12" s="33">
        <v>10</v>
      </c>
      <c r="J12" s="122" t="s">
        <v>131</v>
      </c>
      <c r="K12" s="44" t="s">
        <v>283</v>
      </c>
      <c r="L12" s="34" t="s">
        <v>132</v>
      </c>
      <c r="M12" s="45">
        <v>9</v>
      </c>
      <c r="N12" s="36">
        <v>10</v>
      </c>
      <c r="O12" s="32">
        <f t="shared" si="0"/>
        <v>19.009</v>
      </c>
      <c r="P12" s="33">
        <v>10</v>
      </c>
      <c r="Q12" s="122" t="s">
        <v>131</v>
      </c>
      <c r="R12" s="44" t="s">
        <v>294</v>
      </c>
      <c r="S12" s="34" t="s">
        <v>132</v>
      </c>
      <c r="T12" s="45">
        <v>10</v>
      </c>
      <c r="U12" s="36">
        <v>9</v>
      </c>
      <c r="V12" s="32">
        <f t="shared" si="1"/>
        <v>19.009</v>
      </c>
    </row>
    <row r="13" spans="1:22" s="6" customFormat="1" ht="15" customHeight="1">
      <c r="A13"/>
      <c r="B13" s="39">
        <v>11</v>
      </c>
      <c r="C13" s="2" t="s">
        <v>15</v>
      </c>
      <c r="D13" s="40" t="s">
        <v>290</v>
      </c>
      <c r="E13" s="41" t="s">
        <v>116</v>
      </c>
      <c r="F13" s="92">
        <v>11</v>
      </c>
      <c r="G13" s="93"/>
      <c r="H13" s="32">
        <f t="shared" si="2"/>
        <v>11.011</v>
      </c>
      <c r="I13" s="39">
        <v>11</v>
      </c>
      <c r="J13" s="37" t="s">
        <v>45</v>
      </c>
      <c r="K13" s="40"/>
      <c r="L13" s="41" t="s">
        <v>25</v>
      </c>
      <c r="M13" s="165">
        <v>12</v>
      </c>
      <c r="N13" s="160">
        <v>12</v>
      </c>
      <c r="O13" s="32">
        <f t="shared" si="0"/>
        <v>24.012</v>
      </c>
      <c r="P13" s="39">
        <v>11</v>
      </c>
      <c r="Q13" s="115" t="s">
        <v>87</v>
      </c>
      <c r="R13" s="40" t="s">
        <v>292</v>
      </c>
      <c r="S13" s="41" t="s">
        <v>86</v>
      </c>
      <c r="T13" s="220">
        <v>9</v>
      </c>
      <c r="U13" s="47">
        <v>11</v>
      </c>
      <c r="V13" s="32">
        <f t="shared" si="1"/>
        <v>20.009</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M3:N13 T3:U13 F3:G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V20"/>
  <sheetViews>
    <sheetView workbookViewId="0" topLeftCell="A1">
      <selection activeCell="D3" sqref="D3"/>
    </sheetView>
  </sheetViews>
  <sheetFormatPr defaultColWidth="9.140625" defaultRowHeight="12.75"/>
  <cols>
    <col min="1" max="1" width="3.421875" style="0" customWidth="1"/>
    <col min="2" max="2" width="3.140625" style="0" customWidth="1"/>
    <col min="3" max="3" width="5.7109375" style="0" customWidth="1"/>
    <col min="4" max="4" width="26.140625" style="0" bestFit="1"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71093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29.14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169</v>
      </c>
      <c r="E2" s="24"/>
      <c r="F2" s="25" t="s">
        <v>27</v>
      </c>
      <c r="G2" s="24"/>
      <c r="H2" s="26"/>
      <c r="I2" s="27" t="s">
        <v>42</v>
      </c>
      <c r="J2" s="22"/>
      <c r="K2" s="23" t="s">
        <v>41</v>
      </c>
      <c r="L2" s="24"/>
      <c r="M2" s="25" t="s">
        <v>27</v>
      </c>
      <c r="N2" s="24"/>
      <c r="O2" s="26"/>
      <c r="P2" s="27" t="s">
        <v>44</v>
      </c>
      <c r="Q2" s="22"/>
      <c r="R2" s="23" t="s">
        <v>43</v>
      </c>
      <c r="S2" s="24"/>
      <c r="T2" s="25" t="s">
        <v>27</v>
      </c>
      <c r="U2" s="24"/>
      <c r="V2" s="26"/>
    </row>
    <row r="3" spans="1:22" s="6" customFormat="1" ht="15" customHeight="1">
      <c r="A3"/>
      <c r="B3" s="29">
        <v>1</v>
      </c>
      <c r="C3" s="4" t="s">
        <v>46</v>
      </c>
      <c r="D3" s="1" t="s">
        <v>251</v>
      </c>
      <c r="E3" s="34" t="s">
        <v>23</v>
      </c>
      <c r="F3" s="30">
        <v>3</v>
      </c>
      <c r="G3" s="31">
        <v>2</v>
      </c>
      <c r="H3" s="32">
        <f>SUM(F3:G3)+MIN(F3:G3)/1000+0.01</f>
        <v>5.012</v>
      </c>
      <c r="I3" s="29">
        <v>1</v>
      </c>
      <c r="J3" s="4" t="s">
        <v>46</v>
      </c>
      <c r="K3" s="38" t="s">
        <v>260</v>
      </c>
      <c r="L3" s="34" t="s">
        <v>23</v>
      </c>
      <c r="M3" s="91">
        <v>1</v>
      </c>
      <c r="N3" s="31">
        <v>1</v>
      </c>
      <c r="O3" s="32">
        <f aca="true" t="shared" si="0" ref="O3:O13">SUM(M3:N3)+MIN(M3:N3)/1000</f>
        <v>2.001</v>
      </c>
      <c r="P3" s="29">
        <v>1</v>
      </c>
      <c r="Q3" s="113" t="s">
        <v>84</v>
      </c>
      <c r="R3" s="38" t="s">
        <v>237</v>
      </c>
      <c r="S3" s="34" t="s">
        <v>25</v>
      </c>
      <c r="T3" s="91">
        <v>1</v>
      </c>
      <c r="U3" s="31">
        <v>1</v>
      </c>
      <c r="V3" s="32">
        <f aca="true" t="shared" si="1" ref="V3:V13">SUM(T3:U3)+MIN(T3:U3)/1000</f>
        <v>2.001</v>
      </c>
    </row>
    <row r="4" spans="1:22" s="6" customFormat="1" ht="15" customHeight="1">
      <c r="A4"/>
      <c r="B4" s="33">
        <v>2</v>
      </c>
      <c r="C4" s="5" t="s">
        <v>5</v>
      </c>
      <c r="D4" s="1" t="s">
        <v>208</v>
      </c>
      <c r="E4" s="34" t="s">
        <v>116</v>
      </c>
      <c r="F4" s="35">
        <v>2</v>
      </c>
      <c r="G4" s="36">
        <v>4</v>
      </c>
      <c r="H4" s="32">
        <f aca="true" t="shared" si="2" ref="H4:H13">SUM(F4:G4)+MIN(F4:G4)/1000</f>
        <v>6.002</v>
      </c>
      <c r="I4" s="33">
        <v>2</v>
      </c>
      <c r="J4" s="122" t="s">
        <v>130</v>
      </c>
      <c r="K4" s="1" t="s">
        <v>266</v>
      </c>
      <c r="L4" s="34" t="s">
        <v>171</v>
      </c>
      <c r="M4" s="45">
        <v>2</v>
      </c>
      <c r="N4" s="36">
        <v>2</v>
      </c>
      <c r="O4" s="32">
        <f t="shared" si="0"/>
        <v>4.002</v>
      </c>
      <c r="P4" s="33">
        <v>2</v>
      </c>
      <c r="Q4" s="4" t="s">
        <v>46</v>
      </c>
      <c r="R4" s="1" t="s">
        <v>184</v>
      </c>
      <c r="S4" s="34" t="s">
        <v>23</v>
      </c>
      <c r="T4" s="45">
        <v>3</v>
      </c>
      <c r="U4" s="36">
        <v>2</v>
      </c>
      <c r="V4" s="32">
        <f t="shared" si="1"/>
        <v>5.002</v>
      </c>
    </row>
    <row r="5" spans="1:22" s="6" customFormat="1" ht="15" customHeight="1">
      <c r="A5"/>
      <c r="B5" s="33">
        <v>3</v>
      </c>
      <c r="C5" s="113" t="s">
        <v>84</v>
      </c>
      <c r="D5" s="38" t="s">
        <v>223</v>
      </c>
      <c r="E5" s="34" t="s">
        <v>25</v>
      </c>
      <c r="F5" s="35">
        <v>1</v>
      </c>
      <c r="G5" s="36">
        <v>6</v>
      </c>
      <c r="H5" s="32">
        <f t="shared" si="2"/>
        <v>7.001</v>
      </c>
      <c r="I5" s="33">
        <v>3</v>
      </c>
      <c r="J5" s="113" t="s">
        <v>84</v>
      </c>
      <c r="K5" s="38" t="s">
        <v>210</v>
      </c>
      <c r="L5" s="34" t="s">
        <v>25</v>
      </c>
      <c r="M5" s="45">
        <v>4</v>
      </c>
      <c r="N5" s="46">
        <v>4</v>
      </c>
      <c r="O5" s="32">
        <f t="shared" si="0"/>
        <v>8.004</v>
      </c>
      <c r="P5" s="33">
        <v>3</v>
      </c>
      <c r="Q5" s="3" t="s">
        <v>252</v>
      </c>
      <c r="R5" s="38" t="s">
        <v>268</v>
      </c>
      <c r="S5" s="34" t="s">
        <v>219</v>
      </c>
      <c r="T5" s="45">
        <v>4</v>
      </c>
      <c r="U5" s="36">
        <v>7</v>
      </c>
      <c r="V5" s="32">
        <f t="shared" si="1"/>
        <v>11.004</v>
      </c>
    </row>
    <row r="6" spans="1:22" s="6" customFormat="1" ht="15" customHeight="1">
      <c r="A6"/>
      <c r="B6" s="33">
        <v>4</v>
      </c>
      <c r="C6" s="114" t="s">
        <v>1</v>
      </c>
      <c r="D6" s="38" t="s">
        <v>250</v>
      </c>
      <c r="E6" s="34" t="s">
        <v>22</v>
      </c>
      <c r="F6" s="45">
        <v>4</v>
      </c>
      <c r="G6" s="46">
        <v>3</v>
      </c>
      <c r="H6" s="32">
        <f t="shared" si="2"/>
        <v>7.003</v>
      </c>
      <c r="I6" s="33">
        <v>4</v>
      </c>
      <c r="J6" s="5" t="s">
        <v>5</v>
      </c>
      <c r="K6" s="44" t="s">
        <v>262</v>
      </c>
      <c r="L6" s="34" t="s">
        <v>116</v>
      </c>
      <c r="M6" s="45">
        <v>3</v>
      </c>
      <c r="N6" s="36">
        <v>6</v>
      </c>
      <c r="O6" s="32">
        <f t="shared" si="0"/>
        <v>9.003</v>
      </c>
      <c r="P6" s="33">
        <v>4</v>
      </c>
      <c r="Q6" s="114" t="s">
        <v>1</v>
      </c>
      <c r="R6" s="44" t="s">
        <v>183</v>
      </c>
      <c r="S6" s="34" t="s">
        <v>22</v>
      </c>
      <c r="T6" s="45">
        <v>2</v>
      </c>
      <c r="U6" s="36">
        <v>10</v>
      </c>
      <c r="V6" s="32">
        <f t="shared" si="1"/>
        <v>12.002</v>
      </c>
    </row>
    <row r="7" spans="1:22" s="6" customFormat="1" ht="15" customHeight="1">
      <c r="A7"/>
      <c r="B7" s="33">
        <v>5</v>
      </c>
      <c r="C7" s="3" t="s">
        <v>252</v>
      </c>
      <c r="D7" s="44" t="s">
        <v>253</v>
      </c>
      <c r="E7" s="34" t="s">
        <v>219</v>
      </c>
      <c r="F7" s="45">
        <v>9</v>
      </c>
      <c r="G7" s="36">
        <v>1</v>
      </c>
      <c r="H7" s="32">
        <f t="shared" si="2"/>
        <v>10.001</v>
      </c>
      <c r="I7" s="33">
        <v>5</v>
      </c>
      <c r="J7" s="2" t="s">
        <v>15</v>
      </c>
      <c r="K7" s="38" t="s">
        <v>265</v>
      </c>
      <c r="L7" s="34" t="s">
        <v>115</v>
      </c>
      <c r="M7" s="45">
        <v>5</v>
      </c>
      <c r="N7" s="46">
        <v>5</v>
      </c>
      <c r="O7" s="32">
        <f t="shared" si="0"/>
        <v>10.005</v>
      </c>
      <c r="P7" s="33">
        <v>5</v>
      </c>
      <c r="Q7" s="2" t="s">
        <v>15</v>
      </c>
      <c r="R7" s="44" t="s">
        <v>273</v>
      </c>
      <c r="S7" s="34" t="s">
        <v>115</v>
      </c>
      <c r="T7" s="35">
        <v>6</v>
      </c>
      <c r="U7" s="36">
        <v>6</v>
      </c>
      <c r="V7" s="32">
        <f t="shared" si="1"/>
        <v>12.006</v>
      </c>
    </row>
    <row r="8" spans="1:22" s="6" customFormat="1" ht="15" customHeight="1">
      <c r="A8"/>
      <c r="B8" s="33">
        <v>6</v>
      </c>
      <c r="C8" s="120" t="s">
        <v>77</v>
      </c>
      <c r="D8" s="44" t="s">
        <v>258</v>
      </c>
      <c r="E8" s="34" t="s">
        <v>86</v>
      </c>
      <c r="F8" s="35">
        <v>5</v>
      </c>
      <c r="G8" s="36">
        <v>8</v>
      </c>
      <c r="H8" s="32">
        <f t="shared" si="2"/>
        <v>13.005</v>
      </c>
      <c r="I8" s="33">
        <v>6</v>
      </c>
      <c r="J8" s="37" t="s">
        <v>45</v>
      </c>
      <c r="K8" s="44" t="s">
        <v>259</v>
      </c>
      <c r="L8" s="34" t="s">
        <v>24</v>
      </c>
      <c r="M8" s="45">
        <v>8</v>
      </c>
      <c r="N8" s="36">
        <v>3</v>
      </c>
      <c r="O8" s="32">
        <f t="shared" si="0"/>
        <v>11.003</v>
      </c>
      <c r="P8" s="33">
        <v>6</v>
      </c>
      <c r="Q8" s="37" t="s">
        <v>45</v>
      </c>
      <c r="R8" s="44" t="s">
        <v>272</v>
      </c>
      <c r="S8" s="34" t="s">
        <v>24</v>
      </c>
      <c r="T8" s="45">
        <v>9</v>
      </c>
      <c r="U8" s="36">
        <v>4</v>
      </c>
      <c r="V8" s="32">
        <f t="shared" si="1"/>
        <v>13.004</v>
      </c>
    </row>
    <row r="9" spans="1:22" s="6" customFormat="1" ht="15" customHeight="1">
      <c r="A9"/>
      <c r="B9" s="33">
        <v>7</v>
      </c>
      <c r="C9" s="115" t="s">
        <v>87</v>
      </c>
      <c r="D9" s="1" t="s">
        <v>256</v>
      </c>
      <c r="E9" s="34" t="s">
        <v>85</v>
      </c>
      <c r="F9" s="45">
        <v>8</v>
      </c>
      <c r="G9" s="36">
        <v>5</v>
      </c>
      <c r="H9" s="32">
        <f t="shared" si="2"/>
        <v>13.005</v>
      </c>
      <c r="I9" s="33">
        <v>7</v>
      </c>
      <c r="J9" s="115" t="s">
        <v>87</v>
      </c>
      <c r="K9" s="1" t="s">
        <v>279</v>
      </c>
      <c r="L9" s="34" t="s">
        <v>85</v>
      </c>
      <c r="M9" s="45">
        <v>7</v>
      </c>
      <c r="N9" s="36">
        <v>8</v>
      </c>
      <c r="O9" s="32">
        <f t="shared" si="0"/>
        <v>15.007</v>
      </c>
      <c r="P9" s="33">
        <v>7</v>
      </c>
      <c r="Q9" s="120" t="s">
        <v>77</v>
      </c>
      <c r="R9" s="1" t="s">
        <v>267</v>
      </c>
      <c r="S9" s="34" t="s">
        <v>86</v>
      </c>
      <c r="T9" s="45">
        <v>8</v>
      </c>
      <c r="U9" s="46">
        <v>5</v>
      </c>
      <c r="V9" s="32">
        <f t="shared" si="1"/>
        <v>13.005</v>
      </c>
    </row>
    <row r="10" spans="1:22" s="6" customFormat="1" ht="15" customHeight="1">
      <c r="A10"/>
      <c r="B10" s="33">
        <v>8</v>
      </c>
      <c r="C10" s="122" t="s">
        <v>130</v>
      </c>
      <c r="D10" s="44" t="s">
        <v>254</v>
      </c>
      <c r="E10" s="34" t="s">
        <v>171</v>
      </c>
      <c r="F10" s="45">
        <v>6</v>
      </c>
      <c r="G10" s="36">
        <v>7</v>
      </c>
      <c r="H10" s="32">
        <f t="shared" si="2"/>
        <v>13.006</v>
      </c>
      <c r="I10" s="33">
        <v>8</v>
      </c>
      <c r="J10" s="114" t="s">
        <v>1</v>
      </c>
      <c r="K10" s="44" t="s">
        <v>263</v>
      </c>
      <c r="L10" s="34" t="s">
        <v>22</v>
      </c>
      <c r="M10" s="35">
        <v>6</v>
      </c>
      <c r="N10" s="36">
        <v>11</v>
      </c>
      <c r="O10" s="32">
        <f t="shared" si="0"/>
        <v>17.006</v>
      </c>
      <c r="P10" s="33">
        <v>8</v>
      </c>
      <c r="Q10" s="5" t="s">
        <v>5</v>
      </c>
      <c r="R10" s="44" t="s">
        <v>201</v>
      </c>
      <c r="S10" s="34" t="s">
        <v>116</v>
      </c>
      <c r="T10" s="45">
        <v>11</v>
      </c>
      <c r="U10" s="46">
        <v>3</v>
      </c>
      <c r="V10" s="32">
        <f t="shared" si="1"/>
        <v>14.003</v>
      </c>
    </row>
    <row r="11" spans="1:22" s="6" customFormat="1" ht="15" customHeight="1">
      <c r="A11"/>
      <c r="B11" s="33">
        <v>9</v>
      </c>
      <c r="C11" s="122" t="s">
        <v>131</v>
      </c>
      <c r="D11" s="44" t="s">
        <v>255</v>
      </c>
      <c r="E11" s="34" t="s">
        <v>129</v>
      </c>
      <c r="F11" s="45">
        <v>7</v>
      </c>
      <c r="G11" s="36">
        <v>10</v>
      </c>
      <c r="H11" s="32">
        <f t="shared" si="2"/>
        <v>17.007</v>
      </c>
      <c r="I11" s="33">
        <v>9</v>
      </c>
      <c r="J11" s="122" t="s">
        <v>131</v>
      </c>
      <c r="K11" s="44" t="s">
        <v>264</v>
      </c>
      <c r="L11" s="34" t="s">
        <v>129</v>
      </c>
      <c r="M11" s="45">
        <v>11</v>
      </c>
      <c r="N11" s="36">
        <v>7</v>
      </c>
      <c r="O11" s="32">
        <f t="shared" si="0"/>
        <v>18.007</v>
      </c>
      <c r="P11" s="33">
        <v>9</v>
      </c>
      <c r="Q11" s="122" t="s">
        <v>131</v>
      </c>
      <c r="R11" s="38" t="s">
        <v>270</v>
      </c>
      <c r="S11" s="34" t="s">
        <v>129</v>
      </c>
      <c r="T11" s="45">
        <v>5</v>
      </c>
      <c r="U11" s="36">
        <v>9</v>
      </c>
      <c r="V11" s="32">
        <f t="shared" si="1"/>
        <v>14.005</v>
      </c>
    </row>
    <row r="12" spans="1:22" s="6" customFormat="1" ht="15" customHeight="1">
      <c r="A12"/>
      <c r="B12" s="33">
        <v>10</v>
      </c>
      <c r="C12" s="37" t="s">
        <v>45</v>
      </c>
      <c r="D12" s="44" t="s">
        <v>233</v>
      </c>
      <c r="E12" s="34" t="s">
        <v>24</v>
      </c>
      <c r="F12" s="45">
        <v>10</v>
      </c>
      <c r="G12" s="36">
        <v>9</v>
      </c>
      <c r="H12" s="32">
        <f t="shared" si="2"/>
        <v>19.009</v>
      </c>
      <c r="I12" s="33">
        <v>10</v>
      </c>
      <c r="J12" s="120" t="s">
        <v>77</v>
      </c>
      <c r="K12" s="44" t="s">
        <v>261</v>
      </c>
      <c r="L12" s="34" t="s">
        <v>86</v>
      </c>
      <c r="M12" s="45">
        <v>10</v>
      </c>
      <c r="N12" s="36">
        <v>9</v>
      </c>
      <c r="O12" s="32">
        <f t="shared" si="0"/>
        <v>19.009</v>
      </c>
      <c r="P12" s="33">
        <v>10</v>
      </c>
      <c r="Q12" s="122" t="s">
        <v>130</v>
      </c>
      <c r="R12" s="44" t="s">
        <v>269</v>
      </c>
      <c r="S12" s="34" t="s">
        <v>171</v>
      </c>
      <c r="T12" s="45">
        <v>9</v>
      </c>
      <c r="U12" s="36">
        <v>8</v>
      </c>
      <c r="V12" s="32">
        <f t="shared" si="1"/>
        <v>17.008</v>
      </c>
    </row>
    <row r="13" spans="1:22" s="6" customFormat="1" ht="15" customHeight="1">
      <c r="A13"/>
      <c r="B13" s="39">
        <v>11</v>
      </c>
      <c r="C13" s="2" t="s">
        <v>15</v>
      </c>
      <c r="D13" s="40" t="s">
        <v>257</v>
      </c>
      <c r="E13" s="41" t="s">
        <v>115</v>
      </c>
      <c r="F13" s="165">
        <v>12</v>
      </c>
      <c r="G13" s="160">
        <v>12</v>
      </c>
      <c r="H13" s="32">
        <f t="shared" si="2"/>
        <v>24.012</v>
      </c>
      <c r="I13" s="39">
        <v>11</v>
      </c>
      <c r="J13" s="3" t="s">
        <v>252</v>
      </c>
      <c r="K13" s="40" t="s">
        <v>277</v>
      </c>
      <c r="L13" s="41" t="s">
        <v>219</v>
      </c>
      <c r="M13" s="92">
        <v>9</v>
      </c>
      <c r="N13" s="93">
        <v>10</v>
      </c>
      <c r="O13" s="32">
        <f t="shared" si="0"/>
        <v>19.009</v>
      </c>
      <c r="P13" s="39">
        <v>11</v>
      </c>
      <c r="Q13" s="115" t="s">
        <v>87</v>
      </c>
      <c r="R13" s="40" t="s">
        <v>271</v>
      </c>
      <c r="S13" s="41" t="s">
        <v>85</v>
      </c>
      <c r="T13" s="92">
        <v>10</v>
      </c>
      <c r="U13" s="93">
        <v>11</v>
      </c>
      <c r="V13" s="32">
        <f t="shared" si="1"/>
        <v>21.01</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M3:N13 F3:G13 T3:U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V20"/>
  <sheetViews>
    <sheetView workbookViewId="0" topLeftCell="A1">
      <selection activeCell="D6" sqref="D6"/>
    </sheetView>
  </sheetViews>
  <sheetFormatPr defaultColWidth="9.140625" defaultRowHeight="12.75"/>
  <cols>
    <col min="1" max="1" width="3.421875" style="0" customWidth="1"/>
    <col min="2" max="2" width="3.140625" style="0" customWidth="1"/>
    <col min="3" max="3" width="5.7109375" style="0" customWidth="1"/>
    <col min="4" max="4" width="28.421875" style="0"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574218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32.0039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41</v>
      </c>
      <c r="E2" s="24"/>
      <c r="F2" s="25" t="s">
        <v>27</v>
      </c>
      <c r="G2" s="24"/>
      <c r="H2" s="26"/>
      <c r="I2" s="27" t="s">
        <v>42</v>
      </c>
      <c r="J2" s="22"/>
      <c r="K2" s="23" t="s">
        <v>169</v>
      </c>
      <c r="L2" s="24"/>
      <c r="M2" s="25" t="s">
        <v>27</v>
      </c>
      <c r="N2" s="24"/>
      <c r="O2" s="26"/>
      <c r="P2" s="27" t="s">
        <v>44</v>
      </c>
      <c r="Q2" s="22"/>
      <c r="R2" s="23" t="s">
        <v>43</v>
      </c>
      <c r="S2" s="24"/>
      <c r="T2" s="25" t="s">
        <v>27</v>
      </c>
      <c r="U2" s="24"/>
      <c r="V2" s="26"/>
    </row>
    <row r="3" spans="1:22" s="6" customFormat="1" ht="15" customHeight="1">
      <c r="A3"/>
      <c r="B3" s="29">
        <v>1</v>
      </c>
      <c r="C3" s="113" t="s">
        <v>84</v>
      </c>
      <c r="D3" s="1" t="s">
        <v>223</v>
      </c>
      <c r="E3" s="34" t="s">
        <v>23</v>
      </c>
      <c r="F3" s="30">
        <v>1</v>
      </c>
      <c r="G3" s="31">
        <v>2</v>
      </c>
      <c r="H3" s="32">
        <f>SUM(F3:G3)+MIN(F3:G3)/1000</f>
        <v>3.001</v>
      </c>
      <c r="I3" s="29">
        <v>1</v>
      </c>
      <c r="J3" s="120" t="s">
        <v>77</v>
      </c>
      <c r="K3" s="38" t="s">
        <v>229</v>
      </c>
      <c r="L3" s="34" t="s">
        <v>25</v>
      </c>
      <c r="M3" s="91">
        <v>1</v>
      </c>
      <c r="N3" s="180">
        <v>2</v>
      </c>
      <c r="O3" s="32">
        <f aca="true" t="shared" si="0" ref="O3:O13">SUM(M3:N3)+MIN(M3:N3)/1000</f>
        <v>3.001</v>
      </c>
      <c r="P3" s="29">
        <v>1</v>
      </c>
      <c r="Q3" s="122" t="s">
        <v>131</v>
      </c>
      <c r="R3" s="1" t="s">
        <v>232</v>
      </c>
      <c r="S3" s="34" t="s">
        <v>129</v>
      </c>
      <c r="T3" s="91">
        <v>1</v>
      </c>
      <c r="U3" s="31">
        <v>3</v>
      </c>
      <c r="V3" s="32">
        <f aca="true" t="shared" si="1" ref="V3:V13">SUM(T3:U3)+MIN(T3:U3)/1000</f>
        <v>4.001</v>
      </c>
    </row>
    <row r="4" spans="1:22" s="6" customFormat="1" ht="15" customHeight="1">
      <c r="A4"/>
      <c r="B4" s="33">
        <v>2</v>
      </c>
      <c r="C4" s="114" t="s">
        <v>1</v>
      </c>
      <c r="D4" s="1" t="s">
        <v>183</v>
      </c>
      <c r="E4" s="34" t="s">
        <v>219</v>
      </c>
      <c r="F4" s="45">
        <v>4</v>
      </c>
      <c r="G4" s="46">
        <v>1</v>
      </c>
      <c r="H4" s="32">
        <f>SUM(F4:G4)+MIN(F4:G4)/1000</f>
        <v>5.001</v>
      </c>
      <c r="I4" s="33">
        <v>2</v>
      </c>
      <c r="J4" s="114" t="s">
        <v>1</v>
      </c>
      <c r="K4" s="1" t="s">
        <v>230</v>
      </c>
      <c r="L4" s="34" t="s">
        <v>219</v>
      </c>
      <c r="M4" s="35">
        <v>2</v>
      </c>
      <c r="N4" s="36">
        <v>5</v>
      </c>
      <c r="O4" s="32">
        <f t="shared" si="0"/>
        <v>7.002</v>
      </c>
      <c r="P4" s="33">
        <v>2</v>
      </c>
      <c r="Q4" s="4" t="s">
        <v>46</v>
      </c>
      <c r="R4" s="1" t="s">
        <v>234</v>
      </c>
      <c r="S4" s="34" t="s">
        <v>21</v>
      </c>
      <c r="T4" s="45">
        <v>2</v>
      </c>
      <c r="U4" s="46">
        <v>2</v>
      </c>
      <c r="V4" s="32">
        <f t="shared" si="1"/>
        <v>4.002</v>
      </c>
    </row>
    <row r="5" spans="1:22" s="6" customFormat="1" ht="15" customHeight="1">
      <c r="A5"/>
      <c r="B5" s="33">
        <v>3</v>
      </c>
      <c r="C5" s="120" t="s">
        <v>77</v>
      </c>
      <c r="D5" s="38" t="s">
        <v>227</v>
      </c>
      <c r="E5" s="34" t="s">
        <v>25</v>
      </c>
      <c r="F5" s="35">
        <v>2</v>
      </c>
      <c r="G5" s="36">
        <v>4</v>
      </c>
      <c r="H5" s="32">
        <f>SUM(F5:G5)+MIN(F5:G5)/1000</f>
        <v>6.002</v>
      </c>
      <c r="I5" s="33">
        <v>3</v>
      </c>
      <c r="J5" s="122" t="s">
        <v>131</v>
      </c>
      <c r="K5" s="38" t="s">
        <v>232</v>
      </c>
      <c r="L5" s="34" t="s">
        <v>129</v>
      </c>
      <c r="M5" s="45">
        <v>3</v>
      </c>
      <c r="N5" s="36">
        <v>4</v>
      </c>
      <c r="O5" s="32">
        <f t="shared" si="0"/>
        <v>7.003</v>
      </c>
      <c r="P5" s="33">
        <v>3</v>
      </c>
      <c r="Q5" s="113" t="s">
        <v>84</v>
      </c>
      <c r="R5" s="38" t="s">
        <v>237</v>
      </c>
      <c r="S5" s="34" t="s">
        <v>23</v>
      </c>
      <c r="T5" s="45">
        <v>4</v>
      </c>
      <c r="U5" s="36">
        <v>1</v>
      </c>
      <c r="V5" s="32">
        <f t="shared" si="1"/>
        <v>5.001</v>
      </c>
    </row>
    <row r="6" spans="1:22" s="6" customFormat="1" ht="15" customHeight="1">
      <c r="A6"/>
      <c r="B6" s="33">
        <v>4</v>
      </c>
      <c r="C6" s="4" t="s">
        <v>46</v>
      </c>
      <c r="D6" s="38" t="s">
        <v>221</v>
      </c>
      <c r="E6" s="34" t="s">
        <v>21</v>
      </c>
      <c r="F6" s="35">
        <v>3</v>
      </c>
      <c r="G6" s="36">
        <v>5</v>
      </c>
      <c r="H6" s="32">
        <f>SUM(F6:G6)+MIN(F6:G6)/1000+0.01</f>
        <v>8.013</v>
      </c>
      <c r="I6" s="33">
        <v>4</v>
      </c>
      <c r="J6" s="37" t="s">
        <v>45</v>
      </c>
      <c r="K6" s="38" t="s">
        <v>233</v>
      </c>
      <c r="L6" s="34" t="s">
        <v>22</v>
      </c>
      <c r="M6" s="45">
        <v>4</v>
      </c>
      <c r="N6" s="36">
        <v>6</v>
      </c>
      <c r="O6" s="32">
        <f t="shared" si="0"/>
        <v>10.004</v>
      </c>
      <c r="P6" s="33">
        <v>4</v>
      </c>
      <c r="Q6" s="114" t="s">
        <v>1</v>
      </c>
      <c r="R6" s="38" t="s">
        <v>235</v>
      </c>
      <c r="S6" s="34" t="s">
        <v>219</v>
      </c>
      <c r="T6" s="35">
        <v>3</v>
      </c>
      <c r="U6" s="46">
        <v>4</v>
      </c>
      <c r="V6" s="32">
        <f t="shared" si="1"/>
        <v>7.003</v>
      </c>
    </row>
    <row r="7" spans="1:22" s="6" customFormat="1" ht="15" customHeight="1">
      <c r="A7"/>
      <c r="B7" s="33">
        <v>5</v>
      </c>
      <c r="C7" s="5" t="s">
        <v>5</v>
      </c>
      <c r="D7" s="44" t="s">
        <v>222</v>
      </c>
      <c r="E7" s="34" t="s">
        <v>86</v>
      </c>
      <c r="F7" s="35">
        <v>7</v>
      </c>
      <c r="G7" s="36">
        <v>3</v>
      </c>
      <c r="H7" s="32">
        <f aca="true" t="shared" si="2" ref="H7:H13">SUM(F7:G7)+MIN(F7:G7)/1000</f>
        <v>10.003</v>
      </c>
      <c r="I7" s="33">
        <v>5</v>
      </c>
      <c r="J7" s="3" t="s">
        <v>10</v>
      </c>
      <c r="K7" s="38" t="s">
        <v>231</v>
      </c>
      <c r="L7" s="34" t="s">
        <v>115</v>
      </c>
      <c r="M7" s="45">
        <v>5</v>
      </c>
      <c r="N7" s="36">
        <v>8</v>
      </c>
      <c r="O7" s="32">
        <f t="shared" si="0"/>
        <v>13.005</v>
      </c>
      <c r="P7" s="33">
        <v>5</v>
      </c>
      <c r="Q7" s="120" t="s">
        <v>77</v>
      </c>
      <c r="R7" s="44" t="s">
        <v>241</v>
      </c>
      <c r="S7" s="34" t="s">
        <v>25</v>
      </c>
      <c r="T7" s="45">
        <v>7</v>
      </c>
      <c r="U7" s="46">
        <v>5</v>
      </c>
      <c r="V7" s="32">
        <f t="shared" si="1"/>
        <v>12.005</v>
      </c>
    </row>
    <row r="8" spans="1:22" s="6" customFormat="1" ht="15" customHeight="1">
      <c r="A8"/>
      <c r="B8" s="33">
        <v>6</v>
      </c>
      <c r="C8" s="3" t="s">
        <v>10</v>
      </c>
      <c r="D8" s="44" t="s">
        <v>224</v>
      </c>
      <c r="E8" s="34" t="s">
        <v>115</v>
      </c>
      <c r="F8" s="45">
        <v>5</v>
      </c>
      <c r="G8" s="36">
        <v>9</v>
      </c>
      <c r="H8" s="32">
        <f t="shared" si="2"/>
        <v>14.005</v>
      </c>
      <c r="I8" s="33">
        <v>6</v>
      </c>
      <c r="J8" s="113" t="s">
        <v>84</v>
      </c>
      <c r="K8" s="44" t="s">
        <v>210</v>
      </c>
      <c r="L8" s="34" t="s">
        <v>23</v>
      </c>
      <c r="M8" s="35">
        <v>7</v>
      </c>
      <c r="N8" s="36">
        <v>7</v>
      </c>
      <c r="O8" s="32">
        <f t="shared" si="0"/>
        <v>14.007</v>
      </c>
      <c r="P8" s="33">
        <v>6</v>
      </c>
      <c r="Q8" s="3" t="s">
        <v>10</v>
      </c>
      <c r="R8" s="44" t="s">
        <v>238</v>
      </c>
      <c r="S8" s="34" t="s">
        <v>115</v>
      </c>
      <c r="T8" s="45">
        <v>6</v>
      </c>
      <c r="U8" s="36">
        <v>6</v>
      </c>
      <c r="V8" s="32">
        <f t="shared" si="1"/>
        <v>12.006</v>
      </c>
    </row>
    <row r="9" spans="1:22" s="6" customFormat="1" ht="15" customHeight="1">
      <c r="A9"/>
      <c r="B9" s="33">
        <v>7</v>
      </c>
      <c r="C9" s="122" t="s">
        <v>130</v>
      </c>
      <c r="D9" s="1" t="s">
        <v>226</v>
      </c>
      <c r="E9" s="34" t="s">
        <v>132</v>
      </c>
      <c r="F9" s="45">
        <v>8</v>
      </c>
      <c r="G9" s="36">
        <v>6</v>
      </c>
      <c r="H9" s="32">
        <f t="shared" si="2"/>
        <v>14.006</v>
      </c>
      <c r="I9" s="33">
        <v>7</v>
      </c>
      <c r="J9" s="122" t="s">
        <v>130</v>
      </c>
      <c r="K9" s="1" t="s">
        <v>242</v>
      </c>
      <c r="L9" s="34" t="s">
        <v>132</v>
      </c>
      <c r="M9" s="45">
        <v>6</v>
      </c>
      <c r="N9" s="36">
        <v>9</v>
      </c>
      <c r="O9" s="32">
        <f t="shared" si="0"/>
        <v>15.006</v>
      </c>
      <c r="P9" s="33">
        <v>7</v>
      </c>
      <c r="Q9" s="5" t="s">
        <v>5</v>
      </c>
      <c r="R9" s="1" t="s">
        <v>236</v>
      </c>
      <c r="S9" s="34" t="s">
        <v>86</v>
      </c>
      <c r="T9" s="45">
        <v>5</v>
      </c>
      <c r="U9" s="36">
        <v>9</v>
      </c>
      <c r="V9" s="32">
        <f t="shared" si="1"/>
        <v>14.005</v>
      </c>
    </row>
    <row r="10" spans="1:22" s="6" customFormat="1" ht="15" customHeight="1">
      <c r="A10"/>
      <c r="B10" s="33">
        <v>8</v>
      </c>
      <c r="C10" s="122" t="s">
        <v>131</v>
      </c>
      <c r="D10" s="44" t="s">
        <v>225</v>
      </c>
      <c r="E10" s="34" t="s">
        <v>129</v>
      </c>
      <c r="F10" s="45">
        <v>6</v>
      </c>
      <c r="G10" s="36">
        <v>8</v>
      </c>
      <c r="H10" s="32">
        <f t="shared" si="2"/>
        <v>14.006</v>
      </c>
      <c r="I10" s="33">
        <v>8</v>
      </c>
      <c r="J10" s="5" t="s">
        <v>5</v>
      </c>
      <c r="K10" s="44" t="s">
        <v>211</v>
      </c>
      <c r="L10" s="34" t="s">
        <v>86</v>
      </c>
      <c r="M10" s="209">
        <v>15</v>
      </c>
      <c r="N10" s="46">
        <v>1</v>
      </c>
      <c r="O10" s="32">
        <f t="shared" si="0"/>
        <v>16.001</v>
      </c>
      <c r="P10" s="33">
        <v>8</v>
      </c>
      <c r="Q10" s="122" t="s">
        <v>130</v>
      </c>
      <c r="R10" s="44" t="s">
        <v>239</v>
      </c>
      <c r="S10" s="34" t="s">
        <v>132</v>
      </c>
      <c r="T10" s="45">
        <v>8</v>
      </c>
      <c r="U10" s="36">
        <v>7</v>
      </c>
      <c r="V10" s="32">
        <f t="shared" si="1"/>
        <v>15.007</v>
      </c>
    </row>
    <row r="11" spans="1:22" s="6" customFormat="1" ht="15" customHeight="1">
      <c r="A11"/>
      <c r="B11" s="33">
        <v>9</v>
      </c>
      <c r="C11" s="115" t="s">
        <v>87</v>
      </c>
      <c r="D11" s="44" t="s">
        <v>228</v>
      </c>
      <c r="E11" s="34" t="s">
        <v>24</v>
      </c>
      <c r="F11" s="45">
        <v>9</v>
      </c>
      <c r="G11" s="36">
        <v>7</v>
      </c>
      <c r="H11" s="32">
        <f t="shared" si="2"/>
        <v>16.007</v>
      </c>
      <c r="I11" s="33">
        <v>9</v>
      </c>
      <c r="J11" s="4" t="s">
        <v>46</v>
      </c>
      <c r="K11" s="44" t="s">
        <v>184</v>
      </c>
      <c r="L11" s="34" t="s">
        <v>21</v>
      </c>
      <c r="M11" s="209">
        <v>15</v>
      </c>
      <c r="N11" s="36">
        <v>3</v>
      </c>
      <c r="O11" s="32">
        <f t="shared" si="0"/>
        <v>18.003</v>
      </c>
      <c r="P11" s="33">
        <v>9</v>
      </c>
      <c r="Q11" s="37" t="s">
        <v>45</v>
      </c>
      <c r="R11" s="38" t="s">
        <v>240</v>
      </c>
      <c r="S11" s="34" t="s">
        <v>22</v>
      </c>
      <c r="T11" s="45">
        <v>9</v>
      </c>
      <c r="U11" s="36">
        <v>8</v>
      </c>
      <c r="V11" s="32">
        <f t="shared" si="1"/>
        <v>17.008</v>
      </c>
    </row>
    <row r="12" spans="1:22" s="6" customFormat="1" ht="15" customHeight="1">
      <c r="A12"/>
      <c r="B12" s="33">
        <v>10</v>
      </c>
      <c r="C12" s="37" t="s">
        <v>45</v>
      </c>
      <c r="D12" s="44"/>
      <c r="E12" s="34" t="s">
        <v>22</v>
      </c>
      <c r="F12" s="189">
        <v>14</v>
      </c>
      <c r="G12" s="208">
        <v>14</v>
      </c>
      <c r="H12" s="32">
        <f t="shared" si="2"/>
        <v>28.014</v>
      </c>
      <c r="I12" s="33">
        <v>10</v>
      </c>
      <c r="J12" s="115" t="s">
        <v>87</v>
      </c>
      <c r="K12" s="44"/>
      <c r="L12" s="34" t="s">
        <v>24</v>
      </c>
      <c r="M12" s="186">
        <v>12</v>
      </c>
      <c r="N12" s="159">
        <v>12</v>
      </c>
      <c r="O12" s="32">
        <f t="shared" si="0"/>
        <v>24.012</v>
      </c>
      <c r="P12" s="33">
        <v>10</v>
      </c>
      <c r="Q12" s="115" t="s">
        <v>87</v>
      </c>
      <c r="R12" s="44"/>
      <c r="S12" s="34" t="s">
        <v>24</v>
      </c>
      <c r="T12" s="186">
        <v>12</v>
      </c>
      <c r="U12" s="159">
        <v>12</v>
      </c>
      <c r="V12" s="32">
        <f t="shared" si="1"/>
        <v>24.012</v>
      </c>
    </row>
    <row r="13" spans="1:22" s="6" customFormat="1" ht="15" customHeight="1">
      <c r="A13"/>
      <c r="B13" s="39">
        <v>11</v>
      </c>
      <c r="C13" s="2" t="s">
        <v>15</v>
      </c>
      <c r="D13" s="40"/>
      <c r="E13" s="41" t="s">
        <v>85</v>
      </c>
      <c r="F13" s="187">
        <v>14</v>
      </c>
      <c r="G13" s="188">
        <v>14</v>
      </c>
      <c r="H13" s="32">
        <f t="shared" si="2"/>
        <v>28.014</v>
      </c>
      <c r="I13" s="39">
        <v>11</v>
      </c>
      <c r="J13" s="2" t="s">
        <v>15</v>
      </c>
      <c r="K13" s="40"/>
      <c r="L13" s="41" t="s">
        <v>85</v>
      </c>
      <c r="M13" s="187">
        <v>14</v>
      </c>
      <c r="N13" s="188">
        <v>14</v>
      </c>
      <c r="O13" s="32">
        <f t="shared" si="0"/>
        <v>28.014</v>
      </c>
      <c r="P13" s="39">
        <v>11</v>
      </c>
      <c r="Q13" s="2" t="s">
        <v>15</v>
      </c>
      <c r="R13" s="40"/>
      <c r="S13" s="41" t="s">
        <v>85</v>
      </c>
      <c r="T13" s="187">
        <v>14</v>
      </c>
      <c r="U13" s="188">
        <v>14</v>
      </c>
      <c r="V13" s="32">
        <f t="shared" si="1"/>
        <v>28.014</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F3:G13 M3:N13 T3:U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V20"/>
  <sheetViews>
    <sheetView workbookViewId="0" topLeftCell="A1">
      <selection activeCell="E27" sqref="E27"/>
    </sheetView>
  </sheetViews>
  <sheetFormatPr defaultColWidth="9.140625" defaultRowHeight="12.75"/>
  <cols>
    <col min="1" max="1" width="3.421875" style="0" customWidth="1"/>
    <col min="2" max="2" width="3.140625" style="0" customWidth="1"/>
    <col min="3" max="3" width="5.7109375" style="0" customWidth="1"/>
    <col min="4" max="4" width="28.421875" style="0"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574218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32.0039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43</v>
      </c>
      <c r="E2" s="24"/>
      <c r="F2" s="25" t="s">
        <v>27</v>
      </c>
      <c r="G2" s="24"/>
      <c r="H2" s="26"/>
      <c r="I2" s="27" t="s">
        <v>42</v>
      </c>
      <c r="J2" s="22"/>
      <c r="K2" s="23" t="s">
        <v>169</v>
      </c>
      <c r="L2" s="24"/>
      <c r="M2" s="25" t="s">
        <v>27</v>
      </c>
      <c r="N2" s="24"/>
      <c r="O2" s="26"/>
      <c r="P2" s="27" t="s">
        <v>44</v>
      </c>
      <c r="Q2" s="22"/>
      <c r="R2" s="23" t="s">
        <v>41</v>
      </c>
      <c r="S2" s="24"/>
      <c r="T2" s="25" t="s">
        <v>27</v>
      </c>
      <c r="U2" s="24"/>
      <c r="V2" s="26"/>
    </row>
    <row r="3" spans="1:22" s="6" customFormat="1" ht="15" customHeight="1">
      <c r="A3"/>
      <c r="B3" s="29">
        <v>1</v>
      </c>
      <c r="C3" s="4" t="s">
        <v>46</v>
      </c>
      <c r="D3" s="1" t="s">
        <v>184</v>
      </c>
      <c r="E3" s="34" t="s">
        <v>116</v>
      </c>
      <c r="F3" s="30">
        <v>1</v>
      </c>
      <c r="G3" s="31">
        <v>2</v>
      </c>
      <c r="H3" s="32">
        <f>SUM(F3:G3)+MIN(F3:G3)/1000+0.01</f>
        <v>3.0109999999999997</v>
      </c>
      <c r="I3" s="29">
        <v>1</v>
      </c>
      <c r="J3" s="5" t="s">
        <v>5</v>
      </c>
      <c r="K3" s="48" t="s">
        <v>211</v>
      </c>
      <c r="L3" s="34" t="s">
        <v>25</v>
      </c>
      <c r="M3" s="30">
        <v>1</v>
      </c>
      <c r="N3" s="31">
        <v>1</v>
      </c>
      <c r="O3" s="32">
        <f aca="true" t="shared" si="0" ref="O3:O13">SUM(M3:N3)+MIN(M3:N3)/1000</f>
        <v>2.001</v>
      </c>
      <c r="P3" s="29">
        <v>1</v>
      </c>
      <c r="Q3" s="114" t="s">
        <v>1</v>
      </c>
      <c r="R3" s="48" t="s">
        <v>209</v>
      </c>
      <c r="S3" s="34" t="s">
        <v>115</v>
      </c>
      <c r="T3" s="91">
        <v>1</v>
      </c>
      <c r="U3" s="180"/>
      <c r="V3" s="32">
        <f aca="true" t="shared" si="1" ref="V3:V13">SUM(T3:U3)+MIN(T3:U3)/1000</f>
        <v>1.001</v>
      </c>
    </row>
    <row r="4" spans="1:22" s="6" customFormat="1" ht="15" customHeight="1">
      <c r="A4"/>
      <c r="B4" s="33">
        <v>2</v>
      </c>
      <c r="C4" s="114" t="s">
        <v>1</v>
      </c>
      <c r="D4" s="1" t="s">
        <v>202</v>
      </c>
      <c r="E4" s="34" t="s">
        <v>115</v>
      </c>
      <c r="F4" s="45">
        <v>3</v>
      </c>
      <c r="G4" s="46">
        <v>1</v>
      </c>
      <c r="H4" s="32">
        <f aca="true" t="shared" si="2" ref="H4:H13">SUM(F4:G4)+MIN(F4:G4)/1000</f>
        <v>4.001</v>
      </c>
      <c r="I4" s="33">
        <v>2</v>
      </c>
      <c r="J4" s="114" t="s">
        <v>1</v>
      </c>
      <c r="K4" s="1" t="s">
        <v>209</v>
      </c>
      <c r="L4" s="34" t="s">
        <v>115</v>
      </c>
      <c r="M4" s="35">
        <v>3</v>
      </c>
      <c r="N4" s="36">
        <v>2</v>
      </c>
      <c r="O4" s="32">
        <f t="shared" si="0"/>
        <v>5.002</v>
      </c>
      <c r="P4" s="33">
        <v>2</v>
      </c>
      <c r="Q4" s="122" t="s">
        <v>131</v>
      </c>
      <c r="R4" s="1" t="s">
        <v>206</v>
      </c>
      <c r="S4" s="34" t="s">
        <v>129</v>
      </c>
      <c r="T4" s="35">
        <v>2</v>
      </c>
      <c r="U4" s="46"/>
      <c r="V4" s="32">
        <f t="shared" si="1"/>
        <v>2.002</v>
      </c>
    </row>
    <row r="5" spans="1:22" s="6" customFormat="1" ht="15" customHeight="1">
      <c r="A5"/>
      <c r="B5" s="33">
        <v>3</v>
      </c>
      <c r="C5" s="120" t="s">
        <v>77</v>
      </c>
      <c r="D5" s="38" t="s">
        <v>199</v>
      </c>
      <c r="E5" s="34" t="s">
        <v>23</v>
      </c>
      <c r="F5" s="35">
        <v>2</v>
      </c>
      <c r="G5" s="36">
        <v>4</v>
      </c>
      <c r="H5" s="32">
        <f t="shared" si="2"/>
        <v>6.002</v>
      </c>
      <c r="I5" s="33">
        <v>3</v>
      </c>
      <c r="J5" s="4" t="s">
        <v>46</v>
      </c>
      <c r="K5" s="38" t="s">
        <v>184</v>
      </c>
      <c r="L5" s="34" t="s">
        <v>116</v>
      </c>
      <c r="M5" s="45">
        <v>2</v>
      </c>
      <c r="N5" s="46">
        <v>3</v>
      </c>
      <c r="O5" s="32">
        <f t="shared" si="0"/>
        <v>5.002</v>
      </c>
      <c r="P5" s="33">
        <v>3</v>
      </c>
      <c r="Q5" s="113" t="s">
        <v>84</v>
      </c>
      <c r="R5" s="38" t="s">
        <v>210</v>
      </c>
      <c r="S5" s="34" t="s">
        <v>21</v>
      </c>
      <c r="T5" s="45">
        <v>3</v>
      </c>
      <c r="U5" s="46"/>
      <c r="V5" s="32">
        <f t="shared" si="1"/>
        <v>3.003</v>
      </c>
    </row>
    <row r="6" spans="1:22" s="6" customFormat="1" ht="15" customHeight="1">
      <c r="A6"/>
      <c r="B6" s="33">
        <v>4</v>
      </c>
      <c r="C6" s="5" t="s">
        <v>5</v>
      </c>
      <c r="D6" s="38" t="s">
        <v>201</v>
      </c>
      <c r="E6" s="34" t="s">
        <v>25</v>
      </c>
      <c r="F6" s="35">
        <v>5</v>
      </c>
      <c r="G6" s="36">
        <v>3</v>
      </c>
      <c r="H6" s="32">
        <f t="shared" si="2"/>
        <v>8.003</v>
      </c>
      <c r="I6" s="33">
        <v>4</v>
      </c>
      <c r="J6" s="113" t="s">
        <v>84</v>
      </c>
      <c r="K6" s="38" t="s">
        <v>210</v>
      </c>
      <c r="L6" s="34" t="s">
        <v>21</v>
      </c>
      <c r="M6" s="35">
        <v>4</v>
      </c>
      <c r="N6" s="46">
        <v>4</v>
      </c>
      <c r="O6" s="32">
        <f t="shared" si="0"/>
        <v>8.004</v>
      </c>
      <c r="P6" s="33">
        <v>4</v>
      </c>
      <c r="Q6" s="5" t="s">
        <v>5</v>
      </c>
      <c r="R6" s="38" t="s">
        <v>208</v>
      </c>
      <c r="S6" s="34" t="s">
        <v>25</v>
      </c>
      <c r="T6" s="45">
        <v>4</v>
      </c>
      <c r="U6" s="36"/>
      <c r="V6" s="32">
        <f t="shared" si="1"/>
        <v>4.004</v>
      </c>
    </row>
    <row r="7" spans="1:22" s="6" customFormat="1" ht="15" customHeight="1">
      <c r="A7"/>
      <c r="B7" s="33">
        <v>5</v>
      </c>
      <c r="C7" s="113" t="s">
        <v>84</v>
      </c>
      <c r="D7" s="44" t="s">
        <v>182</v>
      </c>
      <c r="E7" s="34" t="s">
        <v>21</v>
      </c>
      <c r="F7" s="35">
        <v>4</v>
      </c>
      <c r="G7" s="36">
        <v>5</v>
      </c>
      <c r="H7" s="32">
        <f t="shared" si="2"/>
        <v>9.004</v>
      </c>
      <c r="I7" s="33">
        <v>5</v>
      </c>
      <c r="J7" s="120" t="s">
        <v>77</v>
      </c>
      <c r="K7" s="44" t="s">
        <v>199</v>
      </c>
      <c r="L7" s="34" t="s">
        <v>23</v>
      </c>
      <c r="M7" s="35">
        <v>5</v>
      </c>
      <c r="N7" s="36">
        <v>7</v>
      </c>
      <c r="O7" s="32">
        <f t="shared" si="0"/>
        <v>12.005</v>
      </c>
      <c r="P7" s="33">
        <v>5</v>
      </c>
      <c r="Q7" s="4" t="s">
        <v>46</v>
      </c>
      <c r="R7" s="44"/>
      <c r="S7" s="34" t="s">
        <v>116</v>
      </c>
      <c r="T7" s="186">
        <v>11</v>
      </c>
      <c r="U7" s="36"/>
      <c r="V7" s="32">
        <f t="shared" si="1"/>
        <v>11.011</v>
      </c>
    </row>
    <row r="8" spans="1:22" s="6" customFormat="1" ht="15" customHeight="1">
      <c r="A8"/>
      <c r="B8" s="33">
        <v>6</v>
      </c>
      <c r="C8" s="3" t="s">
        <v>10</v>
      </c>
      <c r="D8" s="44" t="s">
        <v>200</v>
      </c>
      <c r="E8" s="34" t="s">
        <v>85</v>
      </c>
      <c r="F8" s="45">
        <v>6</v>
      </c>
      <c r="G8" s="46">
        <v>6</v>
      </c>
      <c r="H8" s="32">
        <f t="shared" si="2"/>
        <v>12.006</v>
      </c>
      <c r="I8" s="33">
        <v>6</v>
      </c>
      <c r="J8" s="37" t="s">
        <v>45</v>
      </c>
      <c r="K8" s="44" t="s">
        <v>198</v>
      </c>
      <c r="L8" s="34" t="s">
        <v>20</v>
      </c>
      <c r="M8" s="35">
        <v>6</v>
      </c>
      <c r="N8" s="46">
        <v>8</v>
      </c>
      <c r="O8" s="32">
        <f t="shared" si="0"/>
        <v>14.006</v>
      </c>
      <c r="P8" s="33">
        <v>6</v>
      </c>
      <c r="Q8" s="37" t="s">
        <v>45</v>
      </c>
      <c r="R8" s="44"/>
      <c r="S8" s="34" t="s">
        <v>20</v>
      </c>
      <c r="T8" s="186">
        <v>11</v>
      </c>
      <c r="U8" s="36"/>
      <c r="V8" s="32">
        <f t="shared" si="1"/>
        <v>11.011</v>
      </c>
    </row>
    <row r="9" spans="1:22" s="6" customFormat="1" ht="15" customHeight="1">
      <c r="A9"/>
      <c r="B9" s="33">
        <v>7</v>
      </c>
      <c r="C9" s="115" t="s">
        <v>87</v>
      </c>
      <c r="D9" s="1" t="s">
        <v>205</v>
      </c>
      <c r="E9" s="34" t="s">
        <v>22</v>
      </c>
      <c r="F9" s="35">
        <v>7</v>
      </c>
      <c r="G9" s="36">
        <v>7</v>
      </c>
      <c r="H9" s="32">
        <f t="shared" si="2"/>
        <v>14.007</v>
      </c>
      <c r="I9" s="33">
        <v>7</v>
      </c>
      <c r="J9" s="3" t="s">
        <v>10</v>
      </c>
      <c r="K9" s="44" t="s">
        <v>213</v>
      </c>
      <c r="L9" s="34" t="s">
        <v>85</v>
      </c>
      <c r="M9" s="163">
        <v>11</v>
      </c>
      <c r="N9" s="46">
        <v>5</v>
      </c>
      <c r="O9" s="32">
        <f t="shared" si="0"/>
        <v>16.005</v>
      </c>
      <c r="P9" s="33">
        <v>7</v>
      </c>
      <c r="Q9" s="115" t="s">
        <v>87</v>
      </c>
      <c r="R9" s="1"/>
      <c r="S9" s="34" t="s">
        <v>22</v>
      </c>
      <c r="T9" s="186">
        <v>11</v>
      </c>
      <c r="U9" s="46"/>
      <c r="V9" s="32">
        <f t="shared" si="1"/>
        <v>11.011</v>
      </c>
    </row>
    <row r="10" spans="1:22" s="6" customFormat="1" ht="15" customHeight="1">
      <c r="A10"/>
      <c r="B10" s="33">
        <v>8</v>
      </c>
      <c r="C10" s="122" t="s">
        <v>130</v>
      </c>
      <c r="D10" s="44" t="s">
        <v>204</v>
      </c>
      <c r="E10" s="34" t="s">
        <v>132</v>
      </c>
      <c r="F10" s="123">
        <v>8</v>
      </c>
      <c r="G10" s="46">
        <v>9</v>
      </c>
      <c r="H10" s="32">
        <f t="shared" si="2"/>
        <v>17.008</v>
      </c>
      <c r="I10" s="33">
        <v>8</v>
      </c>
      <c r="J10" s="122" t="s">
        <v>131</v>
      </c>
      <c r="K10" s="44" t="s">
        <v>215</v>
      </c>
      <c r="L10" s="34" t="s">
        <v>129</v>
      </c>
      <c r="M10" s="163">
        <v>11</v>
      </c>
      <c r="N10" s="46">
        <v>6</v>
      </c>
      <c r="O10" s="32">
        <f t="shared" si="0"/>
        <v>17.006</v>
      </c>
      <c r="P10" s="33">
        <v>8</v>
      </c>
      <c r="Q10" s="3" t="s">
        <v>10</v>
      </c>
      <c r="R10" s="44"/>
      <c r="S10" s="34" t="s">
        <v>85</v>
      </c>
      <c r="T10" s="186">
        <v>11</v>
      </c>
      <c r="U10" s="36"/>
      <c r="V10" s="32">
        <f t="shared" si="1"/>
        <v>11.011</v>
      </c>
    </row>
    <row r="11" spans="1:22" s="6" customFormat="1" ht="15" customHeight="1">
      <c r="A11"/>
      <c r="B11" s="33">
        <v>9</v>
      </c>
      <c r="C11" s="122" t="s">
        <v>131</v>
      </c>
      <c r="D11" s="44" t="s">
        <v>203</v>
      </c>
      <c r="E11" s="34" t="s">
        <v>129</v>
      </c>
      <c r="F11" s="35">
        <v>9</v>
      </c>
      <c r="G11" s="46">
        <v>8</v>
      </c>
      <c r="H11" s="32">
        <f t="shared" si="2"/>
        <v>17.008</v>
      </c>
      <c r="I11" s="33">
        <v>9</v>
      </c>
      <c r="J11" s="122" t="s">
        <v>130</v>
      </c>
      <c r="K11" s="44" t="s">
        <v>214</v>
      </c>
      <c r="L11" s="34" t="s">
        <v>132</v>
      </c>
      <c r="M11" s="35">
        <v>8</v>
      </c>
      <c r="N11" s="46">
        <v>9</v>
      </c>
      <c r="O11" s="32">
        <f t="shared" si="0"/>
        <v>17.008</v>
      </c>
      <c r="P11" s="33">
        <v>9</v>
      </c>
      <c r="Q11" s="120" t="s">
        <v>77</v>
      </c>
      <c r="R11" s="44"/>
      <c r="S11" s="34" t="s">
        <v>23</v>
      </c>
      <c r="T11" s="186">
        <v>11</v>
      </c>
      <c r="U11" s="46"/>
      <c r="V11" s="32">
        <f t="shared" si="1"/>
        <v>11.011</v>
      </c>
    </row>
    <row r="12" spans="1:22" s="6" customFormat="1" ht="15" customHeight="1">
      <c r="A12"/>
      <c r="B12" s="33">
        <v>10</v>
      </c>
      <c r="C12" s="37" t="s">
        <v>45</v>
      </c>
      <c r="D12" s="44"/>
      <c r="E12" s="34" t="s">
        <v>20</v>
      </c>
      <c r="F12" s="164">
        <v>11</v>
      </c>
      <c r="G12" s="159">
        <v>11</v>
      </c>
      <c r="H12" s="32">
        <f t="shared" si="2"/>
        <v>22.011</v>
      </c>
      <c r="I12" s="33">
        <v>10</v>
      </c>
      <c r="J12" s="115" t="s">
        <v>87</v>
      </c>
      <c r="K12" s="44" t="s">
        <v>212</v>
      </c>
      <c r="L12" s="34" t="s">
        <v>22</v>
      </c>
      <c r="M12" s="45">
        <v>7</v>
      </c>
      <c r="N12" s="190">
        <v>11</v>
      </c>
      <c r="O12" s="32">
        <f t="shared" si="0"/>
        <v>18.007</v>
      </c>
      <c r="P12" s="33">
        <v>10</v>
      </c>
      <c r="Q12" s="2" t="s">
        <v>15</v>
      </c>
      <c r="R12" s="44"/>
      <c r="S12" s="34" t="s">
        <v>24</v>
      </c>
      <c r="T12" s="189">
        <v>14</v>
      </c>
      <c r="U12" s="36"/>
      <c r="V12" s="32">
        <f t="shared" si="1"/>
        <v>14.014</v>
      </c>
    </row>
    <row r="13" spans="1:22" s="6" customFormat="1" ht="15" customHeight="1">
      <c r="A13"/>
      <c r="B13" s="39">
        <v>11</v>
      </c>
      <c r="C13" s="2" t="s">
        <v>15</v>
      </c>
      <c r="D13" s="40"/>
      <c r="E13" s="41" t="s">
        <v>24</v>
      </c>
      <c r="F13" s="187">
        <v>14</v>
      </c>
      <c r="G13" s="188">
        <v>14</v>
      </c>
      <c r="H13" s="32">
        <f t="shared" si="2"/>
        <v>28.014</v>
      </c>
      <c r="I13" s="39">
        <v>11</v>
      </c>
      <c r="J13" s="2" t="s">
        <v>15</v>
      </c>
      <c r="K13" s="40"/>
      <c r="L13" s="41" t="s">
        <v>24</v>
      </c>
      <c r="M13" s="187">
        <v>14</v>
      </c>
      <c r="N13" s="188">
        <v>14</v>
      </c>
      <c r="O13" s="32">
        <f t="shared" si="0"/>
        <v>28.014</v>
      </c>
      <c r="P13" s="39">
        <v>11</v>
      </c>
      <c r="Q13" s="122" t="s">
        <v>130</v>
      </c>
      <c r="R13" s="40" t="s">
        <v>207</v>
      </c>
      <c r="S13" s="41" t="s">
        <v>132</v>
      </c>
      <c r="T13" s="165">
        <v>11</v>
      </c>
      <c r="U13" s="47"/>
      <c r="V13" s="32">
        <f t="shared" si="1"/>
        <v>11.011</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M3:N13 F3:G13 T3:U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V20"/>
  <sheetViews>
    <sheetView workbookViewId="0" topLeftCell="A1">
      <selection activeCell="R3" sqref="R3"/>
    </sheetView>
  </sheetViews>
  <sheetFormatPr defaultColWidth="9.140625" defaultRowHeight="12.75"/>
  <cols>
    <col min="1" max="1" width="3.421875" style="0" customWidth="1"/>
    <col min="2" max="2" width="3.140625" style="0" customWidth="1"/>
    <col min="3" max="3" width="5.7109375" style="0" customWidth="1"/>
    <col min="4" max="4" width="28.421875" style="0" customWidth="1"/>
    <col min="5" max="5" width="3.7109375" style="42" bestFit="1" customWidth="1"/>
    <col min="6" max="7" width="3.7109375" style="42" customWidth="1"/>
    <col min="8" max="8" width="3.28125" style="0" bestFit="1" customWidth="1"/>
    <col min="9" max="9" width="2.7109375" style="0" customWidth="1"/>
    <col min="10" max="10" width="5.7109375" style="0" customWidth="1"/>
    <col min="11" max="11" width="28.57421875" style="0" bestFit="1" customWidth="1"/>
    <col min="12" max="12" width="3.7109375" style="0" customWidth="1"/>
    <col min="13" max="14" width="3.7109375" style="42" customWidth="1"/>
    <col min="15" max="15" width="3.28125" style="0" bestFit="1" customWidth="1"/>
    <col min="16" max="16" width="2.7109375" style="0" customWidth="1"/>
    <col min="17" max="17" width="5.7109375" style="0" customWidth="1"/>
    <col min="18" max="18" width="32.00390625" style="0" bestFit="1" customWidth="1"/>
    <col min="19" max="19" width="3.7109375" style="0" customWidth="1"/>
    <col min="20" max="21" width="3.7109375" style="42" customWidth="1"/>
    <col min="22" max="22" width="3.28125" style="0" bestFit="1" customWidth="1"/>
  </cols>
  <sheetData>
    <row r="2" spans="1:22" s="28" customFormat="1" ht="12.75">
      <c r="A2"/>
      <c r="B2" s="21" t="s">
        <v>40</v>
      </c>
      <c r="C2" s="22"/>
      <c r="D2" s="23" t="s">
        <v>169</v>
      </c>
      <c r="E2" s="24"/>
      <c r="F2" s="25" t="s">
        <v>27</v>
      </c>
      <c r="G2" s="24"/>
      <c r="H2" s="26"/>
      <c r="I2" s="27" t="s">
        <v>42</v>
      </c>
      <c r="J2" s="22"/>
      <c r="K2" s="23" t="s">
        <v>41</v>
      </c>
      <c r="L2" s="24"/>
      <c r="M2" s="25" t="s">
        <v>27</v>
      </c>
      <c r="N2" s="24"/>
      <c r="O2" s="26"/>
      <c r="P2" s="27" t="s">
        <v>44</v>
      </c>
      <c r="Q2" s="22"/>
      <c r="R2" s="23" t="s">
        <v>43</v>
      </c>
      <c r="S2" s="24"/>
      <c r="T2" s="25" t="s">
        <v>27</v>
      </c>
      <c r="U2" s="24"/>
      <c r="V2" s="26"/>
    </row>
    <row r="3" spans="1:22" s="6" customFormat="1" ht="15" customHeight="1">
      <c r="A3"/>
      <c r="B3" s="29">
        <v>1</v>
      </c>
      <c r="C3" s="113" t="s">
        <v>84</v>
      </c>
      <c r="D3" s="48"/>
      <c r="E3" s="34" t="s">
        <v>20</v>
      </c>
      <c r="F3" s="30"/>
      <c r="G3" s="31"/>
      <c r="H3" s="32">
        <f>SUM(F3:G3)+MIN(F3:G3)/1000</f>
        <v>0</v>
      </c>
      <c r="I3" s="29">
        <v>1</v>
      </c>
      <c r="J3" s="120" t="s">
        <v>77</v>
      </c>
      <c r="K3" s="48" t="s">
        <v>189</v>
      </c>
      <c r="L3" s="34" t="s">
        <v>22</v>
      </c>
      <c r="M3" s="30">
        <v>2</v>
      </c>
      <c r="N3" s="180">
        <v>2</v>
      </c>
      <c r="O3" s="32">
        <f aca="true" t="shared" si="0" ref="O3:O13">SUM(M3:N3)+MIN(M3:N3)/1000</f>
        <v>4.002</v>
      </c>
      <c r="P3" s="29">
        <v>1</v>
      </c>
      <c r="Q3" s="2" t="s">
        <v>15</v>
      </c>
      <c r="R3" s="48" t="s">
        <v>179</v>
      </c>
      <c r="S3" s="34" t="s">
        <v>23</v>
      </c>
      <c r="T3" s="91">
        <v>1</v>
      </c>
      <c r="U3" s="180">
        <v>1</v>
      </c>
      <c r="V3" s="32">
        <f aca="true" t="shared" si="1" ref="V3:V13">SUM(T3:U3)+MIN(T3:U3)/1000</f>
        <v>2.001</v>
      </c>
    </row>
    <row r="4" spans="1:22" s="6" customFormat="1" ht="15" customHeight="1">
      <c r="A4"/>
      <c r="B4" s="33">
        <v>2</v>
      </c>
      <c r="C4" s="114" t="s">
        <v>1</v>
      </c>
      <c r="D4" s="1"/>
      <c r="E4" s="34" t="s">
        <v>86</v>
      </c>
      <c r="F4" s="45"/>
      <c r="G4" s="46"/>
      <c r="H4" s="32">
        <f>SUM(F4:G4)+MIN(F4:G4)/1000</f>
        <v>0</v>
      </c>
      <c r="I4" s="33">
        <v>2</v>
      </c>
      <c r="J4" s="113" t="s">
        <v>84</v>
      </c>
      <c r="K4" s="1" t="s">
        <v>182</v>
      </c>
      <c r="L4" s="34" t="s">
        <v>20</v>
      </c>
      <c r="M4" s="35">
        <v>1</v>
      </c>
      <c r="N4" s="36">
        <v>4</v>
      </c>
      <c r="O4" s="32">
        <f t="shared" si="0"/>
        <v>5.001</v>
      </c>
      <c r="P4" s="33">
        <v>2</v>
      </c>
      <c r="Q4" s="122" t="s">
        <v>130</v>
      </c>
      <c r="R4" s="1" t="s">
        <v>180</v>
      </c>
      <c r="S4" s="34" t="s">
        <v>129</v>
      </c>
      <c r="T4" s="45">
        <v>2</v>
      </c>
      <c r="U4" s="46">
        <v>3</v>
      </c>
      <c r="V4" s="32">
        <f t="shared" si="1"/>
        <v>5.002</v>
      </c>
    </row>
    <row r="5" spans="1:22" s="6" customFormat="1" ht="15" customHeight="1">
      <c r="A5"/>
      <c r="B5" s="33">
        <v>3</v>
      </c>
      <c r="C5" s="4" t="s">
        <v>46</v>
      </c>
      <c r="D5" s="38"/>
      <c r="E5" s="34" t="s">
        <v>115</v>
      </c>
      <c r="F5" s="35"/>
      <c r="G5" s="36"/>
      <c r="H5" s="32">
        <f>SUM(F5:G5)+MIN(F5:G5)/1000+0.01</f>
        <v>0.01</v>
      </c>
      <c r="I5" s="33">
        <v>3</v>
      </c>
      <c r="J5" s="4" t="s">
        <v>46</v>
      </c>
      <c r="K5" s="38" t="s">
        <v>184</v>
      </c>
      <c r="L5" s="34" t="s">
        <v>115</v>
      </c>
      <c r="M5" s="45">
        <v>6</v>
      </c>
      <c r="N5" s="46">
        <v>1</v>
      </c>
      <c r="O5" s="32">
        <f t="shared" si="0"/>
        <v>7.001</v>
      </c>
      <c r="P5" s="33">
        <v>3</v>
      </c>
      <c r="Q5" s="113" t="s">
        <v>84</v>
      </c>
      <c r="R5" s="38" t="s">
        <v>172</v>
      </c>
      <c r="S5" s="34" t="s">
        <v>20</v>
      </c>
      <c r="T5" s="45">
        <v>4</v>
      </c>
      <c r="U5" s="36">
        <v>2</v>
      </c>
      <c r="V5" s="32">
        <f t="shared" si="1"/>
        <v>6.002</v>
      </c>
    </row>
    <row r="6" spans="1:22" s="6" customFormat="1" ht="15" customHeight="1">
      <c r="A6"/>
      <c r="B6" s="33">
        <v>4</v>
      </c>
      <c r="C6" s="37" t="s">
        <v>45</v>
      </c>
      <c r="D6" s="38"/>
      <c r="E6" s="34" t="s">
        <v>116</v>
      </c>
      <c r="F6" s="45"/>
      <c r="G6" s="46"/>
      <c r="H6" s="32">
        <f aca="true" t="shared" si="2" ref="H6:H13">SUM(F6:G6)+MIN(F6:G6)/1000</f>
        <v>0</v>
      </c>
      <c r="I6" s="33">
        <v>4</v>
      </c>
      <c r="J6" s="2" t="s">
        <v>15</v>
      </c>
      <c r="K6" s="38" t="s">
        <v>190</v>
      </c>
      <c r="L6" s="34" t="s">
        <v>23</v>
      </c>
      <c r="M6" s="35">
        <v>5</v>
      </c>
      <c r="N6" s="46">
        <v>5</v>
      </c>
      <c r="O6" s="32">
        <f t="shared" si="0"/>
        <v>10.005</v>
      </c>
      <c r="P6" s="33">
        <v>4</v>
      </c>
      <c r="Q6" s="114" t="s">
        <v>1</v>
      </c>
      <c r="R6" s="38" t="s">
        <v>173</v>
      </c>
      <c r="S6" s="34" t="s">
        <v>86</v>
      </c>
      <c r="T6" s="124">
        <v>3</v>
      </c>
      <c r="U6" s="36">
        <v>6</v>
      </c>
      <c r="V6" s="32">
        <f t="shared" si="1"/>
        <v>9.003</v>
      </c>
    </row>
    <row r="7" spans="1:22" s="6" customFormat="1" ht="15" customHeight="1">
      <c r="A7"/>
      <c r="B7" s="33">
        <v>5</v>
      </c>
      <c r="C7" s="5" t="s">
        <v>5</v>
      </c>
      <c r="D7" s="44"/>
      <c r="E7" s="34" t="s">
        <v>24</v>
      </c>
      <c r="F7" s="35"/>
      <c r="G7" s="36"/>
      <c r="H7" s="32">
        <f t="shared" si="2"/>
        <v>0</v>
      </c>
      <c r="I7" s="33">
        <v>5</v>
      </c>
      <c r="J7" s="114" t="s">
        <v>1</v>
      </c>
      <c r="K7" s="44" t="s">
        <v>183</v>
      </c>
      <c r="L7" s="34" t="s">
        <v>86</v>
      </c>
      <c r="M7" s="35">
        <v>8</v>
      </c>
      <c r="N7" s="36">
        <v>3</v>
      </c>
      <c r="O7" s="32">
        <f t="shared" si="0"/>
        <v>11.003</v>
      </c>
      <c r="P7" s="33">
        <v>5</v>
      </c>
      <c r="Q7" s="5" t="s">
        <v>5</v>
      </c>
      <c r="R7" s="44" t="s">
        <v>175</v>
      </c>
      <c r="S7" s="34" t="s">
        <v>24</v>
      </c>
      <c r="T7" s="45">
        <v>5</v>
      </c>
      <c r="U7" s="36">
        <v>5</v>
      </c>
      <c r="V7" s="32">
        <f t="shared" si="1"/>
        <v>10.005</v>
      </c>
    </row>
    <row r="8" spans="1:22" s="6" customFormat="1" ht="15" customHeight="1">
      <c r="A8"/>
      <c r="B8" s="33">
        <v>6</v>
      </c>
      <c r="C8" s="115" t="s">
        <v>87</v>
      </c>
      <c r="D8" s="44"/>
      <c r="E8" s="34" t="s">
        <v>21</v>
      </c>
      <c r="F8" s="35"/>
      <c r="G8" s="36"/>
      <c r="H8" s="32">
        <f t="shared" si="2"/>
        <v>0</v>
      </c>
      <c r="I8" s="33">
        <v>6</v>
      </c>
      <c r="J8" s="5" t="s">
        <v>5</v>
      </c>
      <c r="K8" s="44" t="s">
        <v>186</v>
      </c>
      <c r="L8" s="34" t="s">
        <v>24</v>
      </c>
      <c r="M8" s="45">
        <v>3</v>
      </c>
      <c r="N8" s="46">
        <v>9</v>
      </c>
      <c r="O8" s="32">
        <f t="shared" si="0"/>
        <v>12.003</v>
      </c>
      <c r="P8" s="33">
        <v>6</v>
      </c>
      <c r="Q8" s="4" t="s">
        <v>46</v>
      </c>
      <c r="R8" s="44" t="s">
        <v>174</v>
      </c>
      <c r="S8" s="34" t="s">
        <v>115</v>
      </c>
      <c r="T8" s="35">
        <v>7</v>
      </c>
      <c r="U8" s="46">
        <v>4</v>
      </c>
      <c r="V8" s="32">
        <f t="shared" si="1"/>
        <v>11.004</v>
      </c>
    </row>
    <row r="9" spans="1:22" s="6" customFormat="1" ht="15" customHeight="1">
      <c r="A9"/>
      <c r="B9" s="33">
        <v>7</v>
      </c>
      <c r="C9" s="3" t="s">
        <v>10</v>
      </c>
      <c r="D9" s="1"/>
      <c r="E9" s="34" t="s">
        <v>25</v>
      </c>
      <c r="F9" s="45"/>
      <c r="G9" s="46"/>
      <c r="H9" s="32">
        <f t="shared" si="2"/>
        <v>0</v>
      </c>
      <c r="I9" s="33">
        <v>7</v>
      </c>
      <c r="J9" s="3" t="s">
        <v>10</v>
      </c>
      <c r="K9" s="1" t="s">
        <v>188</v>
      </c>
      <c r="L9" s="34" t="s">
        <v>25</v>
      </c>
      <c r="M9" s="35">
        <v>7</v>
      </c>
      <c r="N9" s="46">
        <v>6</v>
      </c>
      <c r="O9" s="32">
        <f t="shared" si="0"/>
        <v>13.006</v>
      </c>
      <c r="P9" s="33">
        <v>7</v>
      </c>
      <c r="Q9" s="120" t="s">
        <v>77</v>
      </c>
      <c r="R9" s="1" t="s">
        <v>178</v>
      </c>
      <c r="S9" s="34" t="s">
        <v>22</v>
      </c>
      <c r="T9" s="35">
        <v>8</v>
      </c>
      <c r="U9" s="36">
        <v>7</v>
      </c>
      <c r="V9" s="32">
        <f t="shared" si="1"/>
        <v>15.007</v>
      </c>
    </row>
    <row r="10" spans="1:22" s="6" customFormat="1" ht="15" customHeight="1">
      <c r="A10"/>
      <c r="B10" s="33">
        <v>8</v>
      </c>
      <c r="C10" s="120" t="s">
        <v>77</v>
      </c>
      <c r="D10" s="44"/>
      <c r="E10" s="34" t="s">
        <v>22</v>
      </c>
      <c r="F10" s="124"/>
      <c r="G10" s="36"/>
      <c r="H10" s="32">
        <f t="shared" si="2"/>
        <v>0</v>
      </c>
      <c r="I10" s="33">
        <v>8</v>
      </c>
      <c r="J10" s="115" t="s">
        <v>87</v>
      </c>
      <c r="K10" s="44" t="s">
        <v>187</v>
      </c>
      <c r="L10" s="34" t="s">
        <v>21</v>
      </c>
      <c r="M10" s="35">
        <v>4</v>
      </c>
      <c r="N10" s="36">
        <v>10</v>
      </c>
      <c r="O10" s="32">
        <f t="shared" si="0"/>
        <v>14.004</v>
      </c>
      <c r="P10" s="33">
        <v>8</v>
      </c>
      <c r="Q10" s="3" t="s">
        <v>10</v>
      </c>
      <c r="R10" s="44" t="s">
        <v>177</v>
      </c>
      <c r="S10" s="34" t="s">
        <v>25</v>
      </c>
      <c r="T10" s="35">
        <v>6</v>
      </c>
      <c r="U10" s="46">
        <v>10</v>
      </c>
      <c r="V10" s="32">
        <f t="shared" si="1"/>
        <v>16.006</v>
      </c>
    </row>
    <row r="11" spans="1:22" s="6" customFormat="1" ht="15" customHeight="1">
      <c r="A11"/>
      <c r="B11" s="33">
        <v>9</v>
      </c>
      <c r="C11" s="2" t="s">
        <v>15</v>
      </c>
      <c r="D11" s="44"/>
      <c r="E11" s="34" t="s">
        <v>23</v>
      </c>
      <c r="F11" s="123"/>
      <c r="G11" s="46"/>
      <c r="H11" s="32">
        <f t="shared" si="2"/>
        <v>0</v>
      </c>
      <c r="I11" s="33">
        <v>9</v>
      </c>
      <c r="J11" s="37" t="s">
        <v>45</v>
      </c>
      <c r="K11" s="44" t="s">
        <v>185</v>
      </c>
      <c r="L11" s="34" t="s">
        <v>116</v>
      </c>
      <c r="M11" s="35">
        <v>11</v>
      </c>
      <c r="N11" s="36">
        <v>7</v>
      </c>
      <c r="O11" s="32">
        <f t="shared" si="0"/>
        <v>18.007</v>
      </c>
      <c r="P11" s="33">
        <v>9</v>
      </c>
      <c r="Q11" s="115" t="s">
        <v>87</v>
      </c>
      <c r="R11" s="44" t="s">
        <v>176</v>
      </c>
      <c r="S11" s="34" t="s">
        <v>21</v>
      </c>
      <c r="T11" s="45">
        <v>10</v>
      </c>
      <c r="U11" s="36">
        <v>8</v>
      </c>
      <c r="V11" s="32">
        <f t="shared" si="1"/>
        <v>18.008</v>
      </c>
    </row>
    <row r="12" spans="1:22" s="6" customFormat="1" ht="15" customHeight="1">
      <c r="A12"/>
      <c r="B12" s="33">
        <v>10</v>
      </c>
      <c r="C12" s="122" t="s">
        <v>130</v>
      </c>
      <c r="D12" s="44"/>
      <c r="E12" s="34" t="s">
        <v>129</v>
      </c>
      <c r="F12" s="123"/>
      <c r="G12" s="46"/>
      <c r="H12" s="32">
        <f t="shared" si="2"/>
        <v>0</v>
      </c>
      <c r="I12" s="33">
        <v>10</v>
      </c>
      <c r="J12" s="122" t="s">
        <v>131</v>
      </c>
      <c r="K12" s="44" t="s">
        <v>192</v>
      </c>
      <c r="L12" s="34" t="s">
        <v>171</v>
      </c>
      <c r="M12" s="35">
        <v>10</v>
      </c>
      <c r="N12" s="46">
        <v>8</v>
      </c>
      <c r="O12" s="32">
        <f t="shared" si="0"/>
        <v>18.008</v>
      </c>
      <c r="P12" s="33">
        <v>10</v>
      </c>
      <c r="Q12" s="122" t="s">
        <v>131</v>
      </c>
      <c r="R12" s="44" t="s">
        <v>181</v>
      </c>
      <c r="S12" s="34" t="s">
        <v>171</v>
      </c>
      <c r="T12" s="35">
        <v>9</v>
      </c>
      <c r="U12" s="46">
        <v>9</v>
      </c>
      <c r="V12" s="32">
        <f t="shared" si="1"/>
        <v>18.009</v>
      </c>
    </row>
    <row r="13" spans="1:22" s="6" customFormat="1" ht="15" customHeight="1">
      <c r="A13"/>
      <c r="B13" s="39">
        <v>11</v>
      </c>
      <c r="C13" s="122" t="s">
        <v>131</v>
      </c>
      <c r="D13" s="40"/>
      <c r="E13" s="41" t="s">
        <v>171</v>
      </c>
      <c r="F13" s="92"/>
      <c r="G13" s="47"/>
      <c r="H13" s="32">
        <f t="shared" si="2"/>
        <v>0</v>
      </c>
      <c r="I13" s="39">
        <v>11</v>
      </c>
      <c r="J13" s="122" t="s">
        <v>130</v>
      </c>
      <c r="K13" s="40" t="s">
        <v>191</v>
      </c>
      <c r="L13" s="41" t="s">
        <v>129</v>
      </c>
      <c r="M13" s="92">
        <v>9</v>
      </c>
      <c r="N13" s="47">
        <v>11</v>
      </c>
      <c r="O13" s="32">
        <f t="shared" si="0"/>
        <v>20.009</v>
      </c>
      <c r="P13" s="39">
        <v>11</v>
      </c>
      <c r="Q13" s="37" t="s">
        <v>45</v>
      </c>
      <c r="R13" s="40"/>
      <c r="S13" s="41" t="s">
        <v>116</v>
      </c>
      <c r="T13" s="165">
        <v>12</v>
      </c>
      <c r="U13" s="160">
        <v>12</v>
      </c>
      <c r="V13" s="32">
        <f t="shared" si="1"/>
        <v>24.012</v>
      </c>
    </row>
    <row r="15" ht="12.75">
      <c r="C15" s="153" t="s">
        <v>47</v>
      </c>
    </row>
    <row r="16" ht="12.75">
      <c r="C16" s="154" t="s">
        <v>34</v>
      </c>
    </row>
    <row r="17" ht="12.75">
      <c r="C17" s="155" t="s">
        <v>35</v>
      </c>
    </row>
    <row r="18" ht="12.75">
      <c r="C18" s="156" t="s">
        <v>36</v>
      </c>
    </row>
    <row r="19" ht="12.75">
      <c r="C19" s="157" t="s">
        <v>33</v>
      </c>
    </row>
    <row r="20" ht="12.75">
      <c r="C20" s="158" t="s">
        <v>50</v>
      </c>
    </row>
  </sheetData>
  <conditionalFormatting sqref="F3:G13 T3:U13 M3:N13">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mu50391</cp:lastModifiedBy>
  <cp:lastPrinted>2009-03-06T11:48:20Z</cp:lastPrinted>
  <dcterms:created xsi:type="dcterms:W3CDTF">2005-09-27T03:28:22Z</dcterms:created>
  <dcterms:modified xsi:type="dcterms:W3CDTF">2009-08-11T11:22:03Z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907683395</vt:i4>
  </property>
  <property fmtid="{D5CDD505-2E9C-101B-9397-08002B2CF9AE}" pid="3" name="_EmailSubject">
    <vt:lpwstr>End results 2008/09 team race season?</vt:lpwstr>
  </property>
  <property fmtid="{D5CDD505-2E9C-101B-9397-08002B2CF9AE}" pid="4" name="_AuthorEmail">
    <vt:lpwstr>Robbert.Nieuwenhuijs@pdo.co.om</vt:lpwstr>
  </property>
  <property fmtid="{D5CDD505-2E9C-101B-9397-08002B2CF9AE}" pid="5" name="_AuthorEmailDisplayName">
    <vt:lpwstr>Nieuwenhuijs, Robbert DSCE2</vt:lpwstr>
  </property>
  <property fmtid="{D5CDD505-2E9C-101B-9397-08002B2CF9AE}" pid="6" name="_PreviousAdHocReviewCycleID">
    <vt:i4>-632941756</vt:i4>
  </property>
  <property fmtid="{D5CDD505-2E9C-101B-9397-08002B2CF9AE}" pid="7" name="_ReviewingToolsShownOnce">
    <vt:lpwstr/>
  </property>
</Properties>
</file>