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30" tabRatio="683" activeTab="0"/>
  </bookViews>
  <sheets>
    <sheet name="Results 2010-2011" sheetId="1" r:id="rId1"/>
    <sheet name="Summary" sheetId="2" r:id="rId2"/>
    <sheet name="Races" sheetId="3" r:id="rId3"/>
    <sheet name="HelmRanking" sheetId="4" r:id="rId4"/>
    <sheet name="Boat allocation" sheetId="5" r:id="rId5"/>
    <sheet name="Penalty points" sheetId="6" r:id="rId6"/>
  </sheets>
  <externalReferences>
    <externalReference r:id="rId9"/>
    <externalReference r:id="rId10"/>
  </externalReferences>
  <definedNames>
    <definedName name="_xlnm._FilterDatabase" localSheetId="3" hidden="1">'HelmRanking'!$C$1:$D$48</definedName>
    <definedName name="ave_result" localSheetId="3">'HelmRanking'!$K$3:$K$44</definedName>
    <definedName name="ave_result" localSheetId="1">#REF!</definedName>
    <definedName name="ave_result">#REF!</definedName>
    <definedName name="nullvalue" localSheetId="3">'HelmRanking'!#REF!</definedName>
    <definedName name="nullvalue" localSheetId="0">'[1]Ranking'!#REF!</definedName>
    <definedName name="nullvalue" localSheetId="1">#REF!</definedName>
    <definedName name="nullvalue">#REF!</definedName>
    <definedName name="_xlnm.Print_Area" localSheetId="3">'HelmRanking'!$A$1:$AM$48</definedName>
    <definedName name="_xlnm.Print_Area" localSheetId="2">'Races'!$A$1:$U$86</definedName>
    <definedName name="_xlnm.Print_Area" localSheetId="0">'Results 2010-2011'!$B$1:$O$17</definedName>
    <definedName name="r_1">#REF!</definedName>
    <definedName name="r_2">#REF!</definedName>
    <definedName name="sailors" localSheetId="3">'[2]Ranking'!#REF!</definedName>
    <definedName name="sailors" localSheetId="0">'[1]Ranking'!#REF!</definedName>
    <definedName name="sailors">#REF!</definedName>
  </definedNames>
  <calcPr fullCalcOnLoad="1"/>
</workbook>
</file>

<file path=xl/comments2.xml><?xml version="1.0" encoding="utf-8"?>
<comments xmlns="http://schemas.openxmlformats.org/spreadsheetml/2006/main">
  <authors>
    <author>MU53160</author>
  </authors>
  <commentList>
    <comment ref="Q53" authorId="0">
      <text>
        <r>
          <rPr>
            <b/>
            <sz val="12"/>
            <rFont val="Tahoma"/>
            <family val="2"/>
          </rPr>
          <t>March:</t>
        </r>
        <r>
          <rPr>
            <sz val="12"/>
            <rFont val="Tahoma"/>
            <family val="2"/>
          </rPr>
          <t xml:space="preserve">
At long last after three months without any team racing due to lack of wind we finally had a full afternnons racing, the first time since last year. 
</t>
        </r>
        <r>
          <rPr>
            <b/>
            <sz val="12"/>
            <rFont val="Tahoma"/>
            <family val="2"/>
          </rPr>
          <t>Comment December Race:</t>
        </r>
        <r>
          <rPr>
            <sz val="12"/>
            <rFont val="Tahoma"/>
            <family val="2"/>
          </rPr>
          <t xml:space="preserve">
Hobies on the beach ready to go. The Sw16's decorated their boat with tinsel in the hope that Santa Claus might be bringing some wind! T'was not to be, despite the forecast of 6-7 knots no wind materialised, and Dayaks as OOD cancelled the racing at 14.00. 
Never has the beach been cleared so rapidly as boats were rigged down and put away. By 3pm the boat club was empty of Hobie sailors, with the exception of The Brand 16's who went on to enjoy their usual monthly team BBQ.
As 2010 comes to a close, The F16's retain their postion as 1st overall as they where this time last year. </t>
        </r>
      </text>
    </comment>
    <comment ref="Q70" authorId="0">
      <text>
        <r>
          <rPr>
            <sz val="10"/>
            <rFont val="Tahoma"/>
            <family val="2"/>
          </rPr>
          <t>The second  team  race of the 2010 -11 season saw a low turnout with a number of teams not at full capacity, as can be seen from the additional points added. Notwithstandng that a  good days racing was had with all  6 races finished, its a while  since we were able to achieve that. The new starting time seems to work, but all teams must be on the water for a 12 noon start. Not all boats were ready- a little license may be granted but any delay risks cutting off sailors in the third set. Two boats were late out, one of them the Vikings so a little “latitude” by the OOD was expected – the two boats involved then promptly discarded the latitude given and tried to make it for a starboard start instead of the obvious port start and duly missed the start!  
Light winds in the first set, with the winds building in the second set and marginal winds in the third set provided for some interesting situations.
The committee boat had to depart station at the end of the first race as we had a drama with a missing kayak off “Sharkie’s Point”. We found the boat but no occupants in sight so full scale crisis declared briefly. The RIB promptly went back to shore flat(obesrvng the speed limit!) out to pick up Martin for the recovery operation, but by then the occupants had made it safely back to shore thank goodness- crisis more or less over. The Second race start delayed about 10 minutes as a consequence but safety first of course. During the second race we left station to recover the kayak but we had to leave Martin “on the rocks” whilst we raced to get back to the finish line just in time! 
In her first race, Victoria got off to a cracking pin point start and then promptly got carried away in her second race and jumped the line together with the boat she was shadowing- both boats promptly recognizing the individual recall and returning to the start line. Needless to say once Victoria gets her nose in front she takes some beating- even when she goes round the triangle instead of the sausage and all the other lemings followed! Incredibly JW [our team team captain for the Vikings] knew this and yet he still followed [*#$%!]. Victoria then produced a great comeback to finish strongly. We also had a dead heat in the 3rd race although I understand Glenn feels he was “hard done by”. 
 A “non combatant” who shall remain nameless (TvT) clipped Dave Clark’s rudder on the F-16’s boat in the last set. Perhaps we need to review participation by non scoring boats- maybe a club rule that only allows this by starting from the rear a minute after the last boat over the line. The OOD did not know there was a non participating boat and neither did the boats chasing it. This could create an unfair disadvantage if the lead boat non combatant] makes a mistake.
The fifth race produced a great battle between Paul Henry who sailed really well [despite being late to the start line!] and that wily old fox Dave Clarke. Paul Henry had the lead on the run towards the finish line but Dave had the inside line and PH could not gybe until Dave had picked his mark [perfectly] and promptly took line honours. A super race made even more interesting by the shortened course flag which the leaders saw but Giles for the Castaways seemingly did not! Giles more than made up for that in the last race by leaving the field trailing in his wake!
We were delighted to see Pascal back for the races in the last set but seems he forgot to read the rule book on starting since he left PDO. In the fifth race he promptly tried to start on port from the committee boat end and had to duck over the line early to avoid Armageddon with the rapidly closing fleet- “individual recall”! In the next race he promptly barged Gary( who never barges! ] and Dave Clark. Calls for water were ignored and no one shouted “protest”. 
 Point of note for all teams with respect to the 3rd set. When the wind blows from the North West and turns towards the north [Island direction] as it did during the day the wind invariably collapses as the afternoon progresses. The course had to be reset for each set.  We now start the races midday so it is imperative that boats arrive on time and are turned straight around with a maximum on the beach of 5 minutes to drain/change over etc. Vikings even changed crew on the water due to the very low tide. The racing times published are only approximate and races start at the discretion of the OOD and not when people turn up. We only just got the last race in as the winds died and we could easily have lost that so please understand the requirement to be fair to those teams in the last set.</t>
        </r>
      </text>
    </comment>
    <comment ref="L58" authorId="0">
      <text>
        <r>
          <rPr>
            <b/>
            <sz val="8"/>
            <rFont val="Tahoma"/>
            <family val="2"/>
          </rPr>
          <t>MU53160:</t>
        </r>
        <r>
          <rPr>
            <sz val="8"/>
            <rFont val="Tahoma"/>
            <family val="2"/>
          </rPr>
          <t xml:space="preserve">
Stign Helmed twice</t>
        </r>
      </text>
    </comment>
    <comment ref="L61" authorId="0">
      <text>
        <r>
          <rPr>
            <b/>
            <sz val="8"/>
            <rFont val="Tahoma"/>
            <family val="2"/>
          </rPr>
          <t>MU53160:</t>
        </r>
        <r>
          <rPr>
            <sz val="8"/>
            <rFont val="Tahoma"/>
            <family val="2"/>
          </rPr>
          <t xml:space="preserve">
Andrew crewed</t>
        </r>
      </text>
    </comment>
    <comment ref="Q36" authorId="0">
      <text>
        <r>
          <rPr>
            <sz val="12"/>
            <rFont val="Tahoma"/>
            <family val="2"/>
          </rPr>
          <t>2 weeks after the March race we were at it again for the April race which had been brought forward by 1 week.
The winds at the start of the day were not promising: North Westerly light with some waves. This usually means that it will die and only with lots of luck turn east and pick up again. The wind came in just like that however it forgot to pick up after swinging east.
The first 2 races were run in light winds and strong current. The first race of 3 laps saw an interesting fight between Rob, Joost  and Tony with positions swapping a number of times. In the end Rob won, Joost came second and Tony 3rd.
The second race (C1 course)  had a really interesting start: Joost, Rob and Tony were over the line before the gun - they were just too keen.
Tony managed to get back and dip the line. Joost and Rob decided to continue (as it was only a one lap race) and hope for the best. Both were classed OCS. Giants made a first followed by the Tortoises and B-16's. 
The second group started on a C3 course but with dying winds this was shortened to a C1. That was a good decision by the OOD as it was unlikely that the a second lap would have been completed by anyone. The start of the second start was initiated but aborted 2 minutes before the final gun. A single boat managed to cross the line. Andrew did not wich cost him a beer to the OOD. The others were pushed back by the current. This closed it for the day. 3 races out of 6! Just enough for a result.
Surfin Turtles won the day by 1/2 a point from Giants. 
Thanks to Simon, Martin and Tony for the OOD work.</t>
        </r>
        <r>
          <rPr>
            <sz val="10"/>
            <rFont val="Tahoma"/>
            <family val="2"/>
          </rPr>
          <t xml:space="preserve">
</t>
        </r>
      </text>
    </comment>
    <comment ref="Q89" authorId="0">
      <text>
        <r>
          <rPr>
            <sz val="10"/>
            <rFont val="Tahoma"/>
            <family val="2"/>
          </rPr>
          <t xml:space="preserve">
</t>
        </r>
        <r>
          <rPr>
            <sz val="12"/>
            <rFont val="Tahoma"/>
            <family val="2"/>
          </rPr>
          <t xml:space="preserve">The first team race of the 2010/11 season was awaited with baited breath on a bright sunny morning with a gentle breeze. Would the extra hour in bed pay off with clearer heads? Needless to say even with the extra hour some teams weren’t quite ready. 
After a brief briefing, reminding everyone one of the course etc, coffees and shwamars were consumed in anticipation of afternoon winds building. 
SW16’s a new team (in name) this year OOD, ably assisted by rib skipper Stephen laid the course and hoped that said course would allow for 30 minute races. After a slight delay the call was given to launch the boats. The wind was building nicely from the NW and we all hoped for a great afternoons sailing.
The first race got off at 12.50 and the family Kay (Simon &amp; Dillon) had a debutant victory for the Dayaks in 17 minutes (course too short?). This was tightly fought race, the first three boats were only separated by 40 seconds, and the overall elapsed time between the first and last boat was only 3 ½ minutes. The B16’s had a torrid time tacking and with a strong current against them eventually retired.
Ah well, 17 minutes for the first race, the OOD decided to extend the course and moved the wind ward and jibe mark and the second race managed to get underway at 13.30. a tight start with some calls for water etc against the current with a couple of boats taking a port start! As the racing got underway the winds decide dot take an early lunch even as it happened take the rest of the day off ! The first lap was completed in about 20 minutes and with the winds dying rapidly, the decision was taken to shorten the course as the boats passed the jibe mark. One would have thought this was the first time we had ever done this, raising the shorten course and finish flag together! As we on the committee boat watched boat after boat sail past us for the second lap. Tempting as it was to correct them the only boasts to notice were the back markers the SW16s and Castaway 2, well done Martja and Adam, who finished first and second. When all the other boats heard the finishing horn there was a mass jibe and they all battled to return as the wind dropped to virtually nothing. Some where confused about how rounding the finishing mark and had to unwind! 
Disappointing as it was for Martja and Adam as their positions won’t stand as racing was cancelled for the remainder of the day. The upside was that we were able to start the  BBQ’s earlier!
</t>
        </r>
      </text>
    </comment>
    <comment ref="Q20" authorId="0">
      <text>
        <r>
          <rPr>
            <sz val="12"/>
            <rFont val="Tahoma"/>
            <family val="2"/>
          </rPr>
          <t>After months on no wind on a Friday, the June Team race got off to a flying start with Joost and Sussane of the F16's making a mockery of the strong winds and rising sea state, winning both races in Set 1 comfortably from Aly and Marriete for the Surfin Turtles.The first race was for many a matter of survival with some spetacular capsizes and a memorable pitch pole by Shyam who in the second race was a commendable 4th.
C3' where the order of the day and Giles Brimsdley and crew comfortably won race 3 but failed to finish in race 4 due to a broken jib halyard? Paul Henry carried the day in race 4 with is new crew of Richard de Leeuw,a family day ouit for the de Leeuw family, with Johnny doing excellent impressions of the Xmas fairy atop the tree while out on the wire! 
The tension rapidly mounted for races 5 &amp; 6, could the F16's win both races and keep the Surfin Turtles at bay??  By now many teams had decided that staying dry and enjoying the view was a better option than being out on the water, with only five boats competing in races 5 and 6. These two races have to be the most exciting witnessed  for many a year, it was match racing at its best with the lead changing all the time between Tony van Thiel and Dave Clark, particularly on the down wind leg where Tony had the edge. So it was that the Surfin Turtles of Tony van Thiel and Christophe Doublet did the double over the F16's of Dave Clark and Birte Bjerkestrand.
The Surfin Turtles won on the day setting the scene for a winner takes all in the July team race with both the Surfin Turtles and F16's sharing the lead as we go into the final team race of the 2010/11 season
Many thanks to Rob Nieuwenhuijs, the last remaining Dayak for being OOD, ably assisted by Marriete, Mary, Olivia and Patrick.Photos of the days racing will be on our web page
When was last time we had six races with  C3 courses?!!</t>
        </r>
      </text>
    </comment>
    <comment ref="Q2" authorId="0">
      <text>
        <r>
          <rPr>
            <sz val="11"/>
            <rFont val="Tahoma"/>
            <family val="2"/>
          </rPr>
          <t>After a very strange season of team racing with 50% cancellation due, in most cases, to lack of wind it came down to the wire on the last day with the Surfin Turtles and the F16 on equal points. Another cancellation would have given the Surfin Turtles a victory on count back however, it wasn’t to be with a strong Easterly wind, some say 16-18 knots, Pool 2 left the beech and the battle commenced with both the F16s (Joost &amp; Manuel) and the Surfin Turtles (Paul Henri &amp; Mariette) getting off to a good start. The OOD set a two leg C2 course race and the F16s came home with a close win over the Surfin Turtles followed by the Vikings and the Giants. The second race got underway with the leading contenders splitting Joost going out and Paul Henri deciding to come inshore along with Rob and others but disaster struck for Paul Henry when his forestay broke, under mainsail he sailed back to shore to carry out repairs. In the meantime the race continued and Rob having chosen the better tactics came in first followed by the F16s and the Giants (David and Sander). Out of a fleet of 10, one failed to start and 3 failed to finish some finding the conditions too much.
When Pool 2 came out the odds were tipping towards the F16s but there was still all to sail for, the Surfin Turtles with their boat repaired crewed by Aly and daughter Anke bounced back with two firsts, Tor and Susanne came in with a credible 2nd and 3rd for the F16s followed by the Dayaks (Ronald &amp; Robert), Shyam &amp; Irene for the B16s and Tony &amp; Karen for Castaways. This time the F16s had problems with a split in one of the hulls they had to change to a different boat.
Although at this stage the F16s had a points lead the Surfin Turtles had 2 victories to 1 so there was still plenty of excitement. With an eye on time the OOD decided to stick with a C2 and Pool 3 started the fifth race. With Dave &amp; Birte getting dirty wind from Tony and Christophe they decided to tack inshore, this proved to be the way to go and they reached the windward mark first Tony was unable to catch them and they finished in that order. Everyone got off to a good start in the sixth and last race with most of the fleet electing to sail inshore, once again the F16s and the Surfin Turtles were in first and second place, with Tony pointing considerable higher than Dave, who as usual elected for speed (other sailors you should note this) and once again got to the windward mark first, they came home in that order followed by Castaways, Surfin Tortoises’ and the Vikings.
The race committee, having been on the water for nearly 6 hours sat down with well-deserved refreshments to finalise the results. At this stage of the season many teams are short of sailors, notable the Vikings, so there were many penalty points to be added. The commodore summoned everyone to the BBQ where the results were announced giving overall victory to the F16s by the slimmest of margins, thanks and farewells were said by Tony, Aly and Andrew especially to those who were leaving Oman, some after many years. Rob Nieuwenhuys got a special "thank you" for having served for 5 years as the Cat Capain. He is off to Holland. Paul-Henri van Thiel was our most active youth sailors who grew up at the club and assisted in may ways. He is now off to Canada. Fair winds to both of them and our other "departing sailors".
Many thanks to Stehen again for the many OOD and RIB duties over the year.</t>
        </r>
        <r>
          <rPr>
            <sz val="12"/>
            <rFont val="Tahoma"/>
            <family val="2"/>
          </rPr>
          <t xml:space="preserve">
</t>
        </r>
      </text>
    </comment>
  </commentList>
</comments>
</file>

<file path=xl/sharedStrings.xml><?xml version="1.0" encoding="utf-8"?>
<sst xmlns="http://schemas.openxmlformats.org/spreadsheetml/2006/main" count="1041" uniqueCount="295">
  <si>
    <t>Team</t>
  </si>
  <si>
    <t>ST</t>
  </si>
  <si>
    <t>Victoria Grainger</t>
  </si>
  <si>
    <t>MC</t>
  </si>
  <si>
    <t>Tony van Thiel</t>
  </si>
  <si>
    <t>G</t>
  </si>
  <si>
    <t>Surfin Turtles</t>
  </si>
  <si>
    <t>Points</t>
  </si>
  <si>
    <t>Notes</t>
  </si>
  <si>
    <t>Dayaks</t>
  </si>
  <si>
    <t>H6</t>
  </si>
  <si>
    <t>H7</t>
  </si>
  <si>
    <t>H8</t>
  </si>
  <si>
    <t>H9</t>
  </si>
  <si>
    <t>H10</t>
  </si>
  <si>
    <t>Results</t>
  </si>
  <si>
    <t>Giants</t>
  </si>
  <si>
    <t>Race</t>
  </si>
  <si>
    <t>Date</t>
  </si>
  <si>
    <t>Add. Points *</t>
  </si>
  <si>
    <t>Place</t>
  </si>
  <si>
    <t>DNS</t>
  </si>
  <si>
    <t>DSQ</t>
  </si>
  <si>
    <t>DNF</t>
  </si>
  <si>
    <t>DNC</t>
  </si>
  <si>
    <t>Race 1/2</t>
  </si>
  <si>
    <t>Pool 3</t>
  </si>
  <si>
    <t>Race 3/4</t>
  </si>
  <si>
    <t>Pool 2</t>
  </si>
  <si>
    <t>Race 5/6</t>
  </si>
  <si>
    <t>DK</t>
  </si>
  <si>
    <t>RTD</t>
  </si>
  <si>
    <t>Paul Henri van Thiel</t>
  </si>
  <si>
    <t>OCS</t>
  </si>
  <si>
    <t>boats + 1</t>
  </si>
  <si>
    <t>Ranking</t>
  </si>
  <si>
    <t>Old</t>
  </si>
  <si>
    <t>New</t>
  </si>
  <si>
    <t>Total</t>
  </si>
  <si>
    <t>POOLS</t>
  </si>
  <si>
    <t>OOD</t>
  </si>
  <si>
    <t>Helm</t>
  </si>
  <si>
    <t>Dave Clark</t>
  </si>
  <si>
    <t>D</t>
  </si>
  <si>
    <t>Robbert Nieuwenhuijs</t>
  </si>
  <si>
    <t>Jan Willem Brinkhorst</t>
  </si>
  <si>
    <t>Min</t>
  </si>
  <si>
    <t>F16</t>
  </si>
  <si>
    <t>Aly Brandenburg</t>
  </si>
  <si>
    <t>Andrew Faulkner</t>
  </si>
  <si>
    <t>8 races = 1 discard</t>
  </si>
  <si>
    <t>F16s</t>
  </si>
  <si>
    <t>H11</t>
  </si>
  <si>
    <t>H12</t>
  </si>
  <si>
    <t>B16s</t>
  </si>
  <si>
    <t>Cast</t>
  </si>
  <si>
    <t>Glenn Perry</t>
  </si>
  <si>
    <t>Spare</t>
  </si>
  <si>
    <t>Marianne Vissinga</t>
  </si>
  <si>
    <t>Oct</t>
  </si>
  <si>
    <t>Nov</t>
  </si>
  <si>
    <t>Dec</t>
  </si>
  <si>
    <t>Jan</t>
  </si>
  <si>
    <t>Feb</t>
  </si>
  <si>
    <t>Mar</t>
  </si>
  <si>
    <t>Apr</t>
  </si>
  <si>
    <t>May</t>
  </si>
  <si>
    <t>Jun</t>
  </si>
  <si>
    <t>Jul</t>
  </si>
  <si>
    <t>*</t>
  </si>
  <si>
    <t>1 disgard when 7 or more races sailed</t>
  </si>
  <si>
    <t>Giles Brimsley</t>
  </si>
  <si>
    <t>H13</t>
  </si>
  <si>
    <t>H14</t>
  </si>
  <si>
    <t>Joe Bildstein</t>
  </si>
  <si>
    <t>14 races = 2 discards</t>
  </si>
  <si>
    <t>Tony Males</t>
  </si>
  <si>
    <t>October Team Race</t>
  </si>
  <si>
    <t>H4</t>
  </si>
  <si>
    <t>SUR</t>
  </si>
  <si>
    <t>Gary Lanier</t>
  </si>
  <si>
    <t>Pool points</t>
  </si>
  <si>
    <t>Pool 1</t>
  </si>
  <si>
    <t>* = Additional penalty points due to helm / crew rotation  / pool infringements</t>
  </si>
  <si>
    <t>H15</t>
  </si>
  <si>
    <t>Vikings</t>
  </si>
  <si>
    <t>Vik</t>
  </si>
  <si>
    <t>Gabriel Carrasquel</t>
  </si>
  <si>
    <t>Crew infringements</t>
  </si>
  <si>
    <t>helming / crewing</t>
  </si>
  <si>
    <t>crewing / helming</t>
  </si>
  <si>
    <t>helming / helming</t>
  </si>
  <si>
    <t>crewing / crewing</t>
  </si>
  <si>
    <t>Sailing in wrong pool (per pool)</t>
  </si>
  <si>
    <t>Max</t>
  </si>
  <si>
    <t>Shyam Aurora</t>
  </si>
  <si>
    <t>Joost Bloemarts</t>
  </si>
  <si>
    <t>STu</t>
  </si>
  <si>
    <t>STo</t>
  </si>
  <si>
    <t>VIK</t>
  </si>
  <si>
    <t>Castaways</t>
  </si>
  <si>
    <t>Avg 09 10</t>
  </si>
  <si>
    <t>1 / 2</t>
  </si>
  <si>
    <t>3 / 4</t>
  </si>
  <si>
    <t>5 / 6</t>
  </si>
  <si>
    <t>SC</t>
  </si>
  <si>
    <t>Stray Cats</t>
  </si>
  <si>
    <t>Dave Clark / Birte Bjerkestrand</t>
  </si>
  <si>
    <t>Helen Morgan</t>
  </si>
  <si>
    <t>Frank Wolters</t>
  </si>
  <si>
    <t>Cor Balk</t>
  </si>
  <si>
    <t>Sur</t>
  </si>
  <si>
    <t>StC</t>
  </si>
  <si>
    <t>Johannes Boersma</t>
  </si>
  <si>
    <t>Sven Scholten</t>
  </si>
  <si>
    <t>H16</t>
  </si>
  <si>
    <t>Cancelled</t>
  </si>
  <si>
    <t>Simon Brisenden</t>
  </si>
  <si>
    <t>Ronald Wortel</t>
  </si>
  <si>
    <t>David Boeyinga</t>
  </si>
  <si>
    <t>Victor Ogg</t>
  </si>
  <si>
    <t>Discard*</t>
  </si>
  <si>
    <t>Canceled</t>
  </si>
  <si>
    <t>Tor  Bjerkestrand</t>
  </si>
  <si>
    <t>Tom Witthingham</t>
  </si>
  <si>
    <t>Marcel Zeestraten</t>
  </si>
  <si>
    <t>Team race</t>
  </si>
  <si>
    <t>Dk</t>
  </si>
  <si>
    <t>Stu</t>
  </si>
  <si>
    <t>H17</t>
  </si>
  <si>
    <t>SW16s</t>
  </si>
  <si>
    <t>Cast1</t>
  </si>
  <si>
    <t>B16</t>
  </si>
  <si>
    <t>Cast2</t>
  </si>
  <si>
    <t>Robbert &amp; Michiel Nieuwenhuijs</t>
  </si>
  <si>
    <t>H2</t>
  </si>
  <si>
    <t>Adam &amp; Kirsten</t>
  </si>
  <si>
    <t>Frank &amp; Charlotte Wolters</t>
  </si>
  <si>
    <t>Boat</t>
  </si>
  <si>
    <t>Racing Cancelled after 1 set</t>
  </si>
  <si>
    <t>November Team Race</t>
  </si>
  <si>
    <t>OOD SW16's. Sets 2 &amp; 3 was cancelled due to lack of wind</t>
  </si>
  <si>
    <t>Castaways 2</t>
  </si>
  <si>
    <t>Castaways 1</t>
  </si>
  <si>
    <t>All races completed. OOD Vikings. Good Job Fred</t>
  </si>
  <si>
    <t>Tor &amp; Siureu Bjerkestrand</t>
  </si>
  <si>
    <t>Simon &amp; Dylon Kay</t>
  </si>
  <si>
    <t>Gary &amp; Jackie Lanier</t>
  </si>
  <si>
    <t xml:space="preserve">Marcel Zeestraten/Mariette </t>
  </si>
  <si>
    <t>Helen Morgan/John Starke</t>
  </si>
  <si>
    <t>Adam &amp; Kirstten</t>
  </si>
  <si>
    <t>Tom Whittingdon &amp; Neville Hallett</t>
  </si>
  <si>
    <t>Joannes Boersma &amp; Jorrit</t>
  </si>
  <si>
    <t>Ronald &amp; Jitske van As</t>
  </si>
  <si>
    <t>Pascal Richard / Safia</t>
  </si>
  <si>
    <t>PH van Thiel / Anke Brandenburg</t>
  </si>
  <si>
    <t>Oct 2010</t>
  </si>
  <si>
    <t>Nov 2010</t>
  </si>
  <si>
    <t>Joost Bloemarts / Mary McAuley</t>
  </si>
  <si>
    <t>Tony van Thiel / Safia al Habsi</t>
  </si>
  <si>
    <t>JW Brinkhorst / Abdulrhaman</t>
  </si>
  <si>
    <t xml:space="preserve"> Marianne Vissinga / Sven Scholten</t>
  </si>
  <si>
    <t>Ronald Wortel / Helen Morgan</t>
  </si>
  <si>
    <t>Glenn Perry / William Walton</t>
  </si>
  <si>
    <t>Andrew Faulkner / Robert Ambrose</t>
  </si>
  <si>
    <t>Neville Hallet / George P</t>
  </si>
  <si>
    <t>Johnny de Leeuw / Tony van Thiel</t>
  </si>
  <si>
    <t>Gabriel  Carrasquel / Mary McAuley</t>
  </si>
  <si>
    <t>Shyam Arora / Helen Morgan</t>
  </si>
  <si>
    <t>Victoria Grainger / Manuel</t>
  </si>
  <si>
    <t>JW Brinkhorst / Rashid</t>
  </si>
  <si>
    <t>Giles &amp; Jules Brimsley</t>
  </si>
  <si>
    <t>Victor Ogg / Matt Newman</t>
  </si>
  <si>
    <t>Gary Lanier / Rashid</t>
  </si>
  <si>
    <t>Avg 10 11</t>
  </si>
  <si>
    <t>Nov 10</t>
  </si>
  <si>
    <t>Pascal Richard</t>
  </si>
  <si>
    <t>Adam</t>
  </si>
  <si>
    <t>Ronald van As</t>
  </si>
  <si>
    <t>Johnny de Leeuw</t>
  </si>
  <si>
    <t>Neville Hallet</t>
  </si>
  <si>
    <t>Mar 11</t>
  </si>
  <si>
    <t>Tony van Thiel/Charlotte Wolters</t>
  </si>
  <si>
    <t xml:space="preserve">Victoria Grainger / Sussane </t>
  </si>
  <si>
    <t>Tor Bjerkestrand/Manuel Fritz</t>
  </si>
  <si>
    <t>Sven Scholten/Sandra Kapoh</t>
  </si>
  <si>
    <t>Oddy Kapoh/Marianne Vissinga</t>
  </si>
  <si>
    <t>David Boeyenga/Jorrit</t>
  </si>
  <si>
    <t>Shyam Arora/ Irene Gomez</t>
  </si>
  <si>
    <t>Gabriel  Carrasquel / John Starke</t>
  </si>
  <si>
    <t xml:space="preserve">JJW Brinkhorst/ Steve </t>
  </si>
  <si>
    <t>Gary Lanier/ Andrew Faulkner</t>
  </si>
  <si>
    <t>Andrew Faulkner/Adam Perry</t>
  </si>
  <si>
    <t>Victor Ogg / Bilal Osman</t>
  </si>
  <si>
    <t>Glenn Perry/william Walton</t>
  </si>
  <si>
    <t>All 3 races completed.Thanks F16's as OOD</t>
  </si>
  <si>
    <t>Sw16</t>
  </si>
  <si>
    <t>Sw16s</t>
  </si>
  <si>
    <t>Stijn Delaure</t>
  </si>
  <si>
    <t>Stijn Delaure/Cor Balk</t>
  </si>
  <si>
    <t xml:space="preserve">Frank Wolters/Johnny de Leeuw / </t>
  </si>
  <si>
    <t xml:space="preserve"> </t>
  </si>
  <si>
    <t>Oddy Kapoh</t>
  </si>
  <si>
    <t xml:space="preserve">Racing abandoned after second set due to lack of wind. </t>
  </si>
  <si>
    <t>Joost Bloemarts / Birte Bjerkestrand</t>
  </si>
  <si>
    <t>Tony van Thiel / Christophe</t>
  </si>
  <si>
    <t>Ronald Wortel / Marika</t>
  </si>
  <si>
    <t>Victor Ogg/Glenn Perry</t>
  </si>
  <si>
    <t>Tor Bjerkestrand/Sussane</t>
  </si>
  <si>
    <t>Priv</t>
  </si>
  <si>
    <t>Joannes &amp; Lotte Boersma</t>
  </si>
  <si>
    <t>Aly &amp; Anke Brandenberg</t>
  </si>
  <si>
    <t>Martje Koning/Matt Newman</t>
  </si>
  <si>
    <t>Maartje Konig/Andrew Faulkner</t>
  </si>
  <si>
    <t>Marcel &amp; Tania Zeestraten</t>
  </si>
  <si>
    <t>(Races on 25/3/2011</t>
  </si>
  <si>
    <t>Fred Rourke/Victoria Grainger</t>
  </si>
  <si>
    <t>Apr 11</t>
  </si>
  <si>
    <t>Maartje Koning</t>
  </si>
  <si>
    <t>Discard</t>
  </si>
  <si>
    <t>SUM</t>
  </si>
  <si>
    <t xml:space="preserve">March Team Racing </t>
  </si>
  <si>
    <t>April Team Racing</t>
  </si>
  <si>
    <t>Stijn Delaure/Aly Brandenberg</t>
  </si>
  <si>
    <t>Stijn Delaure/anne Love</t>
  </si>
  <si>
    <t>The points above are per pool of 2 races.</t>
  </si>
  <si>
    <t>If only one race is sailed the points are halved.</t>
  </si>
  <si>
    <t xml:space="preserve"> Overall
Position</t>
  </si>
  <si>
    <t>(Races on 3/06/2011)</t>
  </si>
  <si>
    <t>Tony Males/</t>
  </si>
  <si>
    <t>David Boeyenga/</t>
  </si>
  <si>
    <t>Andrew Faulkner/Jamie Stewart</t>
  </si>
  <si>
    <t>June Team Racing</t>
  </si>
  <si>
    <t>Big winds all day, all three races completed. Thanks Rob N for OOD</t>
  </si>
  <si>
    <t>Shyam Arora/Irene Gomez</t>
  </si>
  <si>
    <t>AVG</t>
  </si>
  <si>
    <t>No.</t>
  </si>
  <si>
    <t>Jun 11</t>
  </si>
  <si>
    <t>Joe Bildstein/Jamie Stewart</t>
  </si>
  <si>
    <t>Glenn Perry/William Walton</t>
  </si>
  <si>
    <t>Joost Bloemarts/Sussane Solberg</t>
  </si>
  <si>
    <t>Christophe Doublet / Stijn Delaure</t>
  </si>
  <si>
    <t>Stijn Delaure/Johnny de Leeuw</t>
  </si>
  <si>
    <t>Giles and Jules Brimsley</t>
  </si>
  <si>
    <t>cancelled</t>
  </si>
  <si>
    <t>J.W. Brinkhorst/Steve Wilson</t>
  </si>
  <si>
    <t>Tom Whiitingdon/Peter Thielitz</t>
  </si>
  <si>
    <t>Joost Bloemarts/Manual Fritz</t>
  </si>
  <si>
    <t>David Boeyenga/Sander</t>
  </si>
  <si>
    <t>Helen Morgan/Peter Thielitz</t>
  </si>
  <si>
    <t>Robbert Nieuwenhuijs/Fred Rourke</t>
  </si>
  <si>
    <t>Giles Brimsley/Robyn</t>
  </si>
  <si>
    <t>(Races on 10/6/2011)</t>
  </si>
  <si>
    <t>Aly Brandenburg/Anke de Leeuw</t>
  </si>
  <si>
    <t>Tor Bjerkestrand/Sussane Solberg</t>
  </si>
  <si>
    <t>Robert Armstrong/Jamie Stewart</t>
  </si>
  <si>
    <t>Tony Males/ Karen</t>
  </si>
  <si>
    <t>Johannes Boersma/Sandra Kapoh</t>
  </si>
  <si>
    <t>Gary Lanier/JW Brinkhorst</t>
  </si>
  <si>
    <t>Victor Ogg/Andrew Faulkner</t>
  </si>
  <si>
    <t>JW Brinkhorst/Fred Rourke</t>
  </si>
  <si>
    <t>Ronald Wortel/Mary McAuley</t>
  </si>
  <si>
    <t>July Team Racing</t>
  </si>
  <si>
    <t xml:space="preserve">Good  winds all day, all six races completed. Thanks to Glenn Perry of Sw16s and Stephen </t>
  </si>
  <si>
    <t>TOTAL</t>
  </si>
  <si>
    <t>Ronal van As / Robert v Beilen</t>
  </si>
  <si>
    <t>Marianne Vissinga/Oddy Kapoh</t>
  </si>
  <si>
    <t>Tom Moffat</t>
  </si>
  <si>
    <t>Robert Armstrong</t>
  </si>
  <si>
    <t>David Alsop</t>
  </si>
  <si>
    <t>Maartje Koning/William Walton</t>
  </si>
  <si>
    <t>Paul-Henri van Thiel/Richard de Leeuw</t>
  </si>
  <si>
    <t>Tony van Thiel/Christophe Doublet</t>
  </si>
  <si>
    <t>Aly Brandenburg/Mariette Verdaasdonk</t>
  </si>
  <si>
    <t>Jan Willem Brinkhorst/Gary Lanier</t>
  </si>
  <si>
    <t>Ronald Wortel/Peter Thielitz</t>
  </si>
  <si>
    <t>Simon Brissenden/Feather Mills</t>
  </si>
  <si>
    <t xml:space="preserve">Sven Scholten/ Marianne Vissinga </t>
  </si>
  <si>
    <t>Johannes Boersma/Jorrit Scholten</t>
  </si>
  <si>
    <t>Paul-Henri van Thiel/Mariette Verdaasdonk</t>
  </si>
  <si>
    <t>Paul &amp; Rowan Frost</t>
  </si>
  <si>
    <t>Tom Moffat/Marriete Verdaasdonk</t>
  </si>
  <si>
    <t>Dave Alsop / Pam Frost</t>
  </si>
  <si>
    <t>Robbert Nieuwenhuijs / Helen Morgan</t>
  </si>
  <si>
    <t>Final total</t>
  </si>
  <si>
    <t>Final Position</t>
  </si>
  <si>
    <t>Surfin Tortoise</t>
  </si>
  <si>
    <t>Paul Frost</t>
  </si>
  <si>
    <t>Christophe Doublet</t>
  </si>
  <si>
    <t xml:space="preserve">                Ras Al Hamra Boat Club H16 Team Races: Final Results 2010 - 2011</t>
  </si>
  <si>
    <t>PH van Thiel / Mariette Verdaasdonk</t>
  </si>
  <si>
    <t>Cor Balk / Mariette Verdaasdonk</t>
  </si>
  <si>
    <t>Simon Brissenden/John Stark (?)</t>
  </si>
  <si>
    <t>Simon Brissenden &amp; Feather Mills</t>
  </si>
  <si>
    <t>Simon Brissenden / Feathwer Mills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</si>
</sst>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C09]dd\-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 numFmtId="194" formatCode="0.00000"/>
    <numFmt numFmtId="195" formatCode="0.000000"/>
    <numFmt numFmtId="196" formatCode="0.00000000"/>
    <numFmt numFmtId="197" formatCode="0.0000000"/>
  </numFmts>
  <fonts count="85">
    <font>
      <sz val="10"/>
      <name val="Arial"/>
      <family val="0"/>
    </font>
    <font>
      <sz val="8"/>
      <name val="Arial"/>
      <family val="2"/>
    </font>
    <font>
      <b/>
      <sz val="12"/>
      <name val="Arial"/>
      <family val="2"/>
    </font>
    <font>
      <b/>
      <sz val="8"/>
      <name val="Arial"/>
      <family val="2"/>
    </font>
    <font>
      <b/>
      <sz val="10"/>
      <name val="Arial"/>
      <family val="2"/>
    </font>
    <font>
      <u val="single"/>
      <sz val="10"/>
      <color indexed="12"/>
      <name val="Arial"/>
      <family val="2"/>
    </font>
    <font>
      <u val="single"/>
      <sz val="10"/>
      <color indexed="36"/>
      <name val="Arial"/>
      <family val="2"/>
    </font>
    <font>
      <b/>
      <sz val="8"/>
      <color indexed="9"/>
      <name val="Arial"/>
      <family val="2"/>
    </font>
    <font>
      <b/>
      <i/>
      <sz val="12"/>
      <color indexed="18"/>
      <name val="Arial"/>
      <family val="2"/>
    </font>
    <font>
      <sz val="10"/>
      <color indexed="18"/>
      <name val="Arial"/>
      <family val="2"/>
    </font>
    <font>
      <sz val="12"/>
      <name val="Arial"/>
      <family val="2"/>
    </font>
    <font>
      <b/>
      <sz val="12"/>
      <color indexed="18"/>
      <name val="Arial"/>
      <family val="2"/>
    </font>
    <font>
      <b/>
      <sz val="10"/>
      <color indexed="10"/>
      <name val="Arial"/>
      <family val="2"/>
    </font>
    <font>
      <sz val="10"/>
      <color indexed="8"/>
      <name val="Arial"/>
      <family val="2"/>
    </font>
    <font>
      <i/>
      <sz val="8"/>
      <color indexed="63"/>
      <name val="Arial"/>
      <family val="2"/>
    </font>
    <font>
      <b/>
      <sz val="14"/>
      <name val="Arial"/>
      <family val="2"/>
    </font>
    <font>
      <b/>
      <sz val="12"/>
      <color indexed="12"/>
      <name val="Arial"/>
      <family val="2"/>
    </font>
    <font>
      <sz val="14"/>
      <name val="Arial"/>
      <family val="2"/>
    </font>
    <font>
      <b/>
      <sz val="14"/>
      <color indexed="18"/>
      <name val="Arial"/>
      <family val="2"/>
    </font>
    <font>
      <b/>
      <i/>
      <sz val="10"/>
      <color indexed="18"/>
      <name val="Arial"/>
      <family val="2"/>
    </font>
    <font>
      <b/>
      <sz val="11"/>
      <color indexed="10"/>
      <name val="Arial"/>
      <family val="2"/>
    </font>
    <font>
      <sz val="12"/>
      <color indexed="12"/>
      <name val="Comic Sans MS"/>
      <family val="4"/>
    </font>
    <font>
      <sz val="12"/>
      <color indexed="9"/>
      <name val="Comic Sans MS"/>
      <family val="4"/>
    </font>
    <font>
      <b/>
      <sz val="14"/>
      <color indexed="12"/>
      <name val="Comic Sans MS"/>
      <family val="4"/>
    </font>
    <font>
      <b/>
      <sz val="8"/>
      <color indexed="8"/>
      <name val="Arial"/>
      <family val="2"/>
    </font>
    <font>
      <b/>
      <sz val="8"/>
      <color indexed="63"/>
      <name val="Comic Sans MS"/>
      <family val="4"/>
    </font>
    <font>
      <b/>
      <sz val="10"/>
      <color indexed="55"/>
      <name val="Arial"/>
      <family val="2"/>
    </font>
    <font>
      <b/>
      <i/>
      <sz val="14"/>
      <color indexed="18"/>
      <name val="Arial"/>
      <family val="2"/>
    </font>
    <font>
      <sz val="8"/>
      <name val="Tahoma"/>
      <family val="2"/>
    </font>
    <font>
      <b/>
      <sz val="8"/>
      <color indexed="10"/>
      <name val="Arial"/>
      <family val="2"/>
    </font>
    <font>
      <sz val="9"/>
      <color indexed="8"/>
      <name val="Arial"/>
      <family val="2"/>
    </font>
    <font>
      <b/>
      <sz val="10"/>
      <color indexed="12"/>
      <name val="Arial"/>
      <family val="2"/>
    </font>
    <font>
      <sz val="10"/>
      <color indexed="12"/>
      <name val="Arial"/>
      <family val="2"/>
    </font>
    <font>
      <b/>
      <sz val="11"/>
      <name val="Arial"/>
      <family val="2"/>
    </font>
    <font>
      <b/>
      <sz val="8"/>
      <name val="Tahoma"/>
      <family val="2"/>
    </font>
    <font>
      <b/>
      <sz val="14"/>
      <color indexed="10"/>
      <name val="Arial"/>
      <family val="2"/>
    </font>
    <font>
      <b/>
      <sz val="11"/>
      <color indexed="48"/>
      <name val="Arial"/>
      <family val="2"/>
    </font>
    <font>
      <b/>
      <sz val="8"/>
      <color indexed="48"/>
      <name val="Comic Sans MS"/>
      <family val="4"/>
    </font>
    <font>
      <b/>
      <sz val="10"/>
      <color indexed="48"/>
      <name val="Arial"/>
      <family val="2"/>
    </font>
    <font>
      <b/>
      <sz val="14"/>
      <color indexed="8"/>
      <name val="Comic Sans MS"/>
      <family val="4"/>
    </font>
    <font>
      <sz val="10"/>
      <name val="Tahoma"/>
      <family val="2"/>
    </font>
    <font>
      <b/>
      <sz val="12"/>
      <color indexed="48"/>
      <name val="Arial"/>
      <family val="2"/>
    </font>
    <font>
      <b/>
      <sz val="12"/>
      <color indexed="9"/>
      <name val="Arial"/>
      <family val="2"/>
    </font>
    <font>
      <b/>
      <sz val="12"/>
      <color indexed="8"/>
      <name val="Arial"/>
      <family val="2"/>
    </font>
    <font>
      <b/>
      <sz val="12"/>
      <color indexed="48"/>
      <name val="Comic Sans MS"/>
      <family val="4"/>
    </font>
    <font>
      <strike/>
      <sz val="8"/>
      <name val="Arial"/>
      <family val="2"/>
    </font>
    <font>
      <b/>
      <sz val="12"/>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20"/>
        <bgColor indexed="64"/>
      </patternFill>
    </fill>
    <fill>
      <patternFill patternType="solid">
        <fgColor indexed="55"/>
        <bgColor indexed="64"/>
      </patternFill>
    </fill>
    <fill>
      <patternFill patternType="solid">
        <fgColor indexed="45"/>
        <bgColor indexed="64"/>
      </patternFill>
    </fill>
    <fill>
      <patternFill patternType="solid">
        <fgColor indexed="14"/>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style="thin"/>
      <right style="thin"/>
      <top style="thin">
        <color indexed="22"/>
      </top>
      <bottom style="thin">
        <color indexed="22"/>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color indexed="63"/>
      </top>
      <bottom style="thin">
        <color indexed="22"/>
      </bottom>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color indexed="63"/>
      </right>
      <top style="thin">
        <color indexed="22"/>
      </top>
      <bottom style="thin">
        <color indexed="22"/>
      </bottom>
    </border>
    <border>
      <left style="thin"/>
      <right>
        <color indexed="63"/>
      </right>
      <top style="thin"/>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style="medium"/>
      <right style="medium"/>
      <top style="medium"/>
      <bottom style="thin"/>
    </border>
    <border>
      <left style="medium"/>
      <right style="medium"/>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21">
    <xf numFmtId="0" fontId="0" fillId="0" borderId="0" xfId="0" applyAlignment="1">
      <alignment/>
    </xf>
    <xf numFmtId="0" fontId="1" fillId="0" borderId="0" xfId="0" applyFont="1" applyFill="1" applyBorder="1" applyAlignment="1">
      <alignment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xf>
    <xf numFmtId="0" fontId="7" fillId="36" borderId="10" xfId="0" applyFont="1" applyFill="1" applyBorder="1" applyAlignment="1">
      <alignment horizontal="center" vertical="center"/>
    </xf>
    <xf numFmtId="0" fontId="10" fillId="0" borderId="0" xfId="0" applyFont="1" applyAlignment="1">
      <alignment/>
    </xf>
    <xf numFmtId="0" fontId="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38" borderId="10" xfId="0" applyFont="1" applyFill="1" applyBorder="1" applyAlignment="1">
      <alignment horizontal="center" vertical="center" wrapText="1"/>
    </xf>
    <xf numFmtId="0" fontId="10" fillId="0" borderId="0" xfId="0" applyFont="1" applyAlignment="1">
      <alignment horizontal="center"/>
    </xf>
    <xf numFmtId="46" fontId="10" fillId="0" borderId="0" xfId="0" applyNumberFormat="1" applyFont="1" applyAlignment="1">
      <alignment/>
    </xf>
    <xf numFmtId="0" fontId="4" fillId="0" borderId="0" xfId="0" applyFont="1" applyFill="1" applyBorder="1" applyAlignment="1">
      <alignment horizontal="left" vertical="center"/>
    </xf>
    <xf numFmtId="0" fontId="2" fillId="0" borderId="13" xfId="0" applyFont="1" applyFill="1" applyBorder="1" applyAlignment="1">
      <alignment horizontal="center" vertical="center" wrapText="1"/>
    </xf>
    <xf numFmtId="0" fontId="7" fillId="39" borderId="10" xfId="0" applyFont="1" applyFill="1" applyBorder="1" applyAlignment="1">
      <alignment horizontal="center" vertical="center"/>
    </xf>
    <xf numFmtId="0" fontId="13" fillId="34" borderId="0" xfId="0" applyFont="1" applyFill="1" applyAlignment="1">
      <alignment vertical="center"/>
    </xf>
    <xf numFmtId="0" fontId="1" fillId="0" borderId="0" xfId="0" applyFont="1" applyAlignment="1">
      <alignment/>
    </xf>
    <xf numFmtId="0" fontId="2" fillId="40" borderId="14"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0" xfId="0" applyFont="1" applyFill="1" applyBorder="1" applyAlignment="1">
      <alignment vertical="center" wrapText="1"/>
    </xf>
    <xf numFmtId="0" fontId="2" fillId="40" borderId="15" xfId="0" applyFont="1" applyFill="1" applyBorder="1" applyAlignment="1">
      <alignment horizontal="center" vertical="center" wrapText="1"/>
    </xf>
    <xf numFmtId="0" fontId="3" fillId="0" borderId="16" xfId="0" applyFont="1" applyBorder="1" applyAlignment="1">
      <alignment/>
    </xf>
    <xf numFmtId="0" fontId="1" fillId="0" borderId="17" xfId="0" applyFont="1" applyBorder="1" applyAlignment="1">
      <alignment/>
    </xf>
    <xf numFmtId="0" fontId="1" fillId="0" borderId="17" xfId="0" applyFont="1" applyBorder="1" applyAlignment="1">
      <alignment/>
    </xf>
    <xf numFmtId="0" fontId="1" fillId="0" borderId="0" xfId="0" applyFont="1" applyAlignment="1">
      <alignment/>
    </xf>
    <xf numFmtId="0" fontId="14" fillId="0" borderId="10" xfId="0" applyFont="1" applyBorder="1" applyAlignment="1">
      <alignment/>
    </xf>
    <xf numFmtId="0" fontId="3" fillId="0" borderId="18" xfId="0" applyFont="1" applyBorder="1" applyAlignment="1">
      <alignment vertical="center"/>
    </xf>
    <xf numFmtId="0" fontId="3" fillId="0" borderId="0" xfId="0" applyFont="1" applyAlignment="1">
      <alignment/>
    </xf>
    <xf numFmtId="0" fontId="14" fillId="0" borderId="0" xfId="0" applyFont="1" applyAlignment="1">
      <alignment/>
    </xf>
    <xf numFmtId="0" fontId="1" fillId="0" borderId="0" xfId="0" applyFont="1" applyAlignment="1">
      <alignment/>
    </xf>
    <xf numFmtId="0" fontId="16" fillId="34" borderId="16" xfId="0" applyFont="1" applyFill="1" applyBorder="1" applyAlignment="1">
      <alignment horizontal="center"/>
    </xf>
    <xf numFmtId="0" fontId="17" fillId="34" borderId="17" xfId="0" applyFont="1" applyFill="1" applyBorder="1" applyAlignment="1">
      <alignment/>
    </xf>
    <xf numFmtId="0" fontId="18" fillId="0" borderId="10" xfId="0" applyFont="1" applyFill="1" applyBorder="1" applyAlignment="1">
      <alignment horizontal="center" vertical="center" wrapText="1"/>
    </xf>
    <xf numFmtId="0" fontId="1" fillId="0" borderId="18" xfId="0" applyFont="1" applyBorder="1" applyAlignment="1">
      <alignment/>
    </xf>
    <xf numFmtId="0" fontId="3" fillId="0" borderId="17" xfId="0" applyFont="1" applyBorder="1" applyAlignment="1">
      <alignment horizontal="center" vertical="center"/>
    </xf>
    <xf numFmtId="17" fontId="3" fillId="0" borderId="17" xfId="0" applyNumberFormat="1" applyFont="1" applyBorder="1" applyAlignment="1">
      <alignment vertical="center"/>
    </xf>
    <xf numFmtId="0" fontId="1" fillId="0" borderId="17" xfId="0" applyFont="1" applyBorder="1" applyAlignment="1">
      <alignment horizontal="center"/>
    </xf>
    <xf numFmtId="0" fontId="1" fillId="0" borderId="19" xfId="0" applyFont="1" applyFill="1" applyBorder="1" applyAlignment="1">
      <alignment vertical="center"/>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center" wrapText="1"/>
    </xf>
    <xf numFmtId="0" fontId="4" fillId="0" borderId="16" xfId="0" applyFont="1" applyFill="1" applyBorder="1" applyAlignment="1">
      <alignment horizontal="center" vertical="center" wrapText="1"/>
    </xf>
    <xf numFmtId="0" fontId="10" fillId="0" borderId="0" xfId="0" applyFont="1" applyBorder="1" applyAlignment="1">
      <alignment horizontal="center" vertical="center" wrapText="1"/>
    </xf>
    <xf numFmtId="0" fontId="21" fillId="35" borderId="10" xfId="0"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41" borderId="1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4" fillId="41" borderId="10" xfId="0" applyFont="1" applyFill="1" applyBorder="1" applyAlignment="1">
      <alignment horizontal="center" vertical="center"/>
    </xf>
    <xf numFmtId="0" fontId="3" fillId="38" borderId="10" xfId="0" applyFont="1" applyFill="1" applyBorder="1" applyAlignment="1">
      <alignment horizontal="center" vertical="center"/>
    </xf>
    <xf numFmtId="0" fontId="24" fillId="42" borderId="10" xfId="0" applyFont="1" applyFill="1" applyBorder="1" applyAlignment="1">
      <alignment horizontal="center" vertical="center"/>
    </xf>
    <xf numFmtId="0" fontId="23" fillId="42" borderId="10" xfId="0" applyFont="1" applyFill="1" applyBorder="1" applyAlignment="1">
      <alignment horizontal="center" vertical="center" wrapText="1"/>
    </xf>
    <xf numFmtId="0" fontId="23" fillId="4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44" borderId="10" xfId="0" applyFont="1" applyFill="1" applyBorder="1" applyAlignment="1">
      <alignment horizontal="center" vertical="center"/>
    </xf>
    <xf numFmtId="1" fontId="4" fillId="0" borderId="20" xfId="0" applyNumberFormat="1" applyFont="1" applyFill="1" applyBorder="1" applyAlignment="1">
      <alignment horizontal="center" vertical="center" wrapText="1"/>
    </xf>
    <xf numFmtId="0" fontId="3" fillId="45" borderId="10" xfId="0" applyFont="1" applyFill="1" applyBorder="1" applyAlignment="1">
      <alignment horizontal="center" vertical="center"/>
    </xf>
    <xf numFmtId="0" fontId="21" fillId="42" borderId="16" xfId="0" applyFont="1" applyFill="1" applyBorder="1" applyAlignment="1">
      <alignment horizontal="center" vertical="center" wrapText="1"/>
    </xf>
    <xf numFmtId="0" fontId="21" fillId="43" borderId="16" xfId="0" applyFont="1" applyFill="1" applyBorder="1" applyAlignment="1">
      <alignment horizontal="center" vertical="center" wrapText="1"/>
    </xf>
    <xf numFmtId="0" fontId="24" fillId="45" borderId="10" xfId="0" applyFont="1" applyFill="1" applyBorder="1" applyAlignment="1">
      <alignment horizontal="center" vertical="center"/>
    </xf>
    <xf numFmtId="0" fontId="21" fillId="34" borderId="16" xfId="0" applyFont="1" applyFill="1" applyBorder="1" applyAlignment="1">
      <alignment horizontal="center" vertical="center" wrapText="1"/>
    </xf>
    <xf numFmtId="0" fontId="23" fillId="46" borderId="10"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xf>
    <xf numFmtId="16" fontId="25" fillId="40" borderId="0" xfId="0" applyNumberFormat="1" applyFont="1" applyFill="1" applyBorder="1" applyAlignment="1" quotePrefix="1">
      <alignment horizontal="center" vertical="top"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16" fontId="25" fillId="40" borderId="10" xfId="0" applyNumberFormat="1" applyFont="1" applyFill="1" applyBorder="1" applyAlignment="1" quotePrefix="1">
      <alignment horizontal="center" vertical="top" wrapText="1"/>
    </xf>
    <xf numFmtId="16" fontId="25" fillId="40" borderId="16" xfId="0" applyNumberFormat="1" applyFont="1" applyFill="1" applyBorder="1" applyAlignment="1" quotePrefix="1">
      <alignment horizontal="center" vertical="top" wrapText="1"/>
    </xf>
    <xf numFmtId="0" fontId="1" fillId="0" borderId="0" xfId="0" applyFont="1" applyBorder="1" applyAlignment="1">
      <alignment horizontal="left"/>
    </xf>
    <xf numFmtId="0" fontId="1"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xf>
    <xf numFmtId="0" fontId="3" fillId="0" borderId="15" xfId="0" applyFont="1" applyBorder="1" applyAlignment="1">
      <alignment/>
    </xf>
    <xf numFmtId="0" fontId="3" fillId="0" borderId="14" xfId="0" applyFont="1" applyBorder="1" applyAlignment="1">
      <alignment horizontal="center" vertical="center"/>
    </xf>
    <xf numFmtId="0" fontId="3" fillId="34" borderId="11" xfId="0" applyFont="1" applyFill="1" applyBorder="1" applyAlignment="1">
      <alignment horizontal="center" vertical="center"/>
    </xf>
    <xf numFmtId="0" fontId="1" fillId="0" borderId="0" xfId="0" applyFont="1" applyFill="1" applyBorder="1" applyAlignment="1">
      <alignment/>
    </xf>
    <xf numFmtId="0" fontId="3" fillId="0" borderId="11" xfId="0" applyFont="1" applyFill="1" applyBorder="1" applyAlignment="1">
      <alignment horizontal="center" vertical="center"/>
    </xf>
    <xf numFmtId="0" fontId="1" fillId="0" borderId="0" xfId="0" applyFont="1" applyFill="1" applyAlignment="1">
      <alignment horizontal="center"/>
    </xf>
    <xf numFmtId="0" fontId="15" fillId="34" borderId="0" xfId="0" applyFont="1" applyFill="1" applyAlignment="1">
      <alignment horizontal="right"/>
    </xf>
    <xf numFmtId="0" fontId="15" fillId="34" borderId="0" xfId="0" applyFont="1" applyFill="1" applyAlignment="1">
      <alignment horizontal="center"/>
    </xf>
    <xf numFmtId="17" fontId="15" fillId="0" borderId="10" xfId="0" applyNumberFormat="1" applyFont="1" applyBorder="1" applyAlignment="1">
      <alignment horizontal="right" vertical="center" wrapText="1"/>
    </xf>
    <xf numFmtId="0" fontId="15" fillId="0" borderId="20" xfId="0" applyFont="1" applyFill="1" applyBorder="1" applyAlignment="1">
      <alignment horizontal="right" vertical="center" wrapText="1"/>
    </xf>
    <xf numFmtId="0" fontId="0" fillId="34" borderId="0" xfId="0" applyFill="1" applyAlignment="1">
      <alignment/>
    </xf>
    <xf numFmtId="17" fontId="2" fillId="47" borderId="10" xfId="0" applyNumberFormat="1" applyFont="1" applyFill="1" applyBorder="1" applyAlignment="1" quotePrefix="1">
      <alignment horizontal="center" vertical="center" wrapText="1"/>
    </xf>
    <xf numFmtId="0" fontId="4" fillId="46" borderId="16"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0" fillId="46" borderId="0" xfId="0" applyFill="1" applyAlignment="1">
      <alignment horizontal="center" vertical="center" wrapText="1"/>
    </xf>
    <xf numFmtId="0" fontId="18" fillId="34" borderId="10" xfId="0" applyFont="1" applyFill="1" applyBorder="1" applyAlignment="1">
      <alignment horizontal="center" vertical="center" wrapText="1"/>
    </xf>
    <xf numFmtId="15" fontId="2" fillId="34" borderId="10" xfId="0" applyNumberFormat="1" applyFont="1" applyFill="1" applyBorder="1" applyAlignment="1">
      <alignment horizontal="center" vertical="center" wrapText="1"/>
    </xf>
    <xf numFmtId="1" fontId="15" fillId="34" borderId="10" xfId="0" applyNumberFormat="1" applyFont="1" applyFill="1" applyBorder="1" applyAlignment="1">
      <alignment horizontal="center" vertical="center" wrapText="1"/>
    </xf>
    <xf numFmtId="0" fontId="27" fillId="34" borderId="10" xfId="0" applyFont="1" applyFill="1" applyBorder="1" applyAlignment="1">
      <alignment horizontal="center" vertical="center" wrapText="1"/>
    </xf>
    <xf numFmtId="0" fontId="1" fillId="0" borderId="11" xfId="0" applyFont="1" applyFill="1" applyBorder="1" applyAlignment="1">
      <alignment vertical="center"/>
    </xf>
    <xf numFmtId="0" fontId="21" fillId="38" borderId="16"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Fill="1" applyBorder="1" applyAlignment="1">
      <alignment vertical="center"/>
    </xf>
    <xf numFmtId="0" fontId="1" fillId="0" borderId="10" xfId="0" applyFont="1" applyBorder="1" applyAlignment="1">
      <alignment vertical="center"/>
    </xf>
    <xf numFmtId="0" fontId="3" fillId="0" borderId="10" xfId="0" applyFont="1" applyFill="1" applyBorder="1" applyAlignment="1">
      <alignment horizontal="center" vertical="center"/>
    </xf>
    <xf numFmtId="0" fontId="13" fillId="34" borderId="10" xfId="0" applyFont="1" applyFill="1" applyBorder="1" applyAlignment="1">
      <alignment vertical="center"/>
    </xf>
    <xf numFmtId="0" fontId="1" fillId="0" borderId="10" xfId="0" applyFont="1" applyFill="1" applyBorder="1" applyAlignment="1">
      <alignment vertical="center"/>
    </xf>
    <xf numFmtId="0" fontId="1" fillId="34" borderId="0" xfId="0" applyFont="1" applyFill="1" applyAlignment="1">
      <alignment/>
    </xf>
    <xf numFmtId="0" fontId="13" fillId="34" borderId="21" xfId="0" applyFont="1" applyFill="1" applyBorder="1" applyAlignment="1">
      <alignment vertical="center"/>
    </xf>
    <xf numFmtId="20" fontId="4" fillId="33" borderId="20" xfId="0" applyNumberFormat="1" applyFont="1" applyFill="1" applyBorder="1" applyAlignment="1">
      <alignment/>
    </xf>
    <xf numFmtId="0" fontId="4" fillId="33" borderId="20" xfId="0" applyFont="1" applyFill="1" applyBorder="1" applyAlignment="1">
      <alignment/>
    </xf>
    <xf numFmtId="0" fontId="4" fillId="33" borderId="10" xfId="0" applyFont="1" applyFill="1" applyBorder="1" applyAlignment="1">
      <alignment horizontal="center"/>
    </xf>
    <xf numFmtId="0" fontId="3" fillId="33" borderId="10" xfId="0" applyFont="1" applyFill="1" applyBorder="1" applyAlignment="1">
      <alignment/>
    </xf>
    <xf numFmtId="0" fontId="0" fillId="33" borderId="0" xfId="0" applyFill="1" applyAlignment="1">
      <alignment/>
    </xf>
    <xf numFmtId="0" fontId="4" fillId="33" borderId="10" xfId="0" applyFont="1" applyFill="1" applyBorder="1" applyAlignment="1">
      <alignment/>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3" fillId="0" borderId="10" xfId="0" applyFont="1" applyFill="1" applyBorder="1" applyAlignment="1">
      <alignment vertical="center"/>
    </xf>
    <xf numFmtId="0" fontId="3" fillId="37" borderId="10" xfId="0" applyFont="1" applyFill="1" applyBorder="1" applyAlignment="1">
      <alignment vertical="center"/>
    </xf>
    <xf numFmtId="0" fontId="1" fillId="34" borderId="10" xfId="0" applyFont="1" applyFill="1" applyBorder="1" applyAlignment="1">
      <alignment vertical="center"/>
    </xf>
    <xf numFmtId="0" fontId="30" fillId="34" borderId="10" xfId="0" applyFont="1" applyFill="1" applyBorder="1" applyAlignment="1">
      <alignment vertical="center"/>
    </xf>
    <xf numFmtId="0" fontId="30" fillId="34" borderId="0" xfId="0" applyFont="1" applyFill="1" applyAlignment="1">
      <alignment vertical="center"/>
    </xf>
    <xf numFmtId="0" fontId="0" fillId="0" borderId="22" xfId="0" applyBorder="1" applyAlignment="1">
      <alignment horizontal="center" vertical="center" wrapText="1"/>
    </xf>
    <xf numFmtId="0" fontId="3" fillId="41" borderId="10" xfId="0" applyFont="1" applyFill="1" applyBorder="1" applyAlignment="1">
      <alignment horizontal="center"/>
    </xf>
    <xf numFmtId="0" fontId="24" fillId="48" borderId="10" xfId="0" applyFont="1" applyFill="1" applyBorder="1" applyAlignment="1">
      <alignment horizontal="center" vertical="center"/>
    </xf>
    <xf numFmtId="0" fontId="3"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3" fillId="42" borderId="10" xfId="0" applyFont="1" applyFill="1" applyBorder="1" applyAlignment="1">
      <alignment horizontal="center" vertical="center"/>
    </xf>
    <xf numFmtId="0" fontId="29" fillId="0" borderId="10" xfId="0" applyFont="1" applyFill="1" applyBorder="1" applyAlignment="1">
      <alignment vertical="center"/>
    </xf>
    <xf numFmtId="0" fontId="21" fillId="33" borderId="16"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49" borderId="20" xfId="0" applyFont="1" applyFill="1" applyBorder="1" applyAlignment="1">
      <alignment horizontal="center" vertical="center" wrapText="1"/>
    </xf>
    <xf numFmtId="0" fontId="4" fillId="41" borderId="20"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45" borderId="2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6" fontId="25" fillId="0" borderId="0" xfId="0" applyNumberFormat="1" applyFont="1" applyFill="1" applyBorder="1" applyAlignment="1" quotePrefix="1">
      <alignment horizontal="center" vertical="top" wrapText="1"/>
    </xf>
    <xf numFmtId="17" fontId="4" fillId="50" borderId="16" xfId="0" applyNumberFormat="1" applyFont="1" applyFill="1" applyBorder="1" applyAlignment="1" quotePrefix="1">
      <alignment horizontal="left"/>
    </xf>
    <xf numFmtId="0" fontId="0" fillId="0" borderId="0" xfId="0" applyFill="1" applyAlignment="1">
      <alignment/>
    </xf>
    <xf numFmtId="0" fontId="3" fillId="34" borderId="0" xfId="0" applyFont="1" applyFill="1" applyBorder="1" applyAlignment="1">
      <alignment horizontal="center" vertical="center"/>
    </xf>
    <xf numFmtId="0" fontId="3" fillId="34" borderId="23" xfId="0" applyFont="1" applyFill="1" applyBorder="1" applyAlignment="1">
      <alignment horizontal="center" vertical="center"/>
    </xf>
    <xf numFmtId="20" fontId="4" fillId="33" borderId="24" xfId="0" applyNumberFormat="1" applyFont="1" applyFill="1" applyBorder="1" applyAlignment="1">
      <alignment/>
    </xf>
    <xf numFmtId="0" fontId="4" fillId="33" borderId="25" xfId="0" applyFont="1" applyFill="1" applyBorder="1" applyAlignment="1">
      <alignment/>
    </xf>
    <xf numFmtId="0" fontId="4" fillId="33" borderId="25" xfId="0" applyFont="1" applyFill="1" applyBorder="1" applyAlignment="1">
      <alignment horizontal="center"/>
    </xf>
    <xf numFmtId="0" fontId="0" fillId="33" borderId="22" xfId="0" applyFill="1" applyBorder="1" applyAlignment="1">
      <alignment/>
    </xf>
    <xf numFmtId="0" fontId="0" fillId="0" borderId="26" xfId="0" applyBorder="1" applyAlignment="1">
      <alignment/>
    </xf>
    <xf numFmtId="0" fontId="13" fillId="34" borderId="27" xfId="0" applyFont="1" applyFill="1" applyBorder="1" applyAlignment="1">
      <alignment vertical="center"/>
    </xf>
    <xf numFmtId="0" fontId="4" fillId="46" borderId="11" xfId="0" applyFont="1" applyFill="1" applyBorder="1" applyAlignment="1">
      <alignment horizontal="center" vertical="center" wrapText="1"/>
    </xf>
    <xf numFmtId="0" fontId="21" fillId="45" borderId="16" xfId="0" applyFont="1" applyFill="1" applyBorder="1" applyAlignment="1">
      <alignment horizontal="center" vertical="center" wrapText="1"/>
    </xf>
    <xf numFmtId="17" fontId="4" fillId="50" borderId="18" xfId="0" applyNumberFormat="1" applyFont="1" applyFill="1" applyBorder="1" applyAlignment="1">
      <alignment horizontal="center"/>
    </xf>
    <xf numFmtId="0" fontId="3" fillId="41" borderId="10" xfId="0" applyFont="1" applyFill="1" applyBorder="1" applyAlignment="1">
      <alignment horizontal="center" vertical="center"/>
    </xf>
    <xf numFmtId="0" fontId="3" fillId="48" borderId="10" xfId="0" applyFont="1" applyFill="1" applyBorder="1" applyAlignment="1">
      <alignment horizontal="center" vertical="center"/>
    </xf>
    <xf numFmtId="0" fontId="3" fillId="4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21" fillId="48"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47" borderId="10" xfId="0" applyFont="1" applyFill="1" applyBorder="1" applyAlignment="1">
      <alignment horizontal="center" vertical="center" wrapText="1"/>
    </xf>
    <xf numFmtId="0" fontId="18" fillId="34" borderId="19" xfId="0" applyFont="1" applyFill="1" applyBorder="1" applyAlignment="1">
      <alignment horizontal="center" vertical="center" wrapText="1"/>
    </xf>
    <xf numFmtId="0" fontId="0" fillId="0" borderId="28" xfId="0" applyFont="1" applyBorder="1" applyAlignment="1">
      <alignment/>
    </xf>
    <xf numFmtId="16" fontId="25" fillId="40" borderId="10" xfId="0" applyNumberFormat="1" applyFont="1" applyFill="1" applyBorder="1" applyAlignment="1" quotePrefix="1">
      <alignment horizontal="center" vertical="center" wrapText="1"/>
    </xf>
    <xf numFmtId="0" fontId="23" fillId="51" borderId="10" xfId="0" applyFont="1" applyFill="1" applyBorder="1" applyAlignment="1">
      <alignment horizontal="center" vertical="center" wrapText="1"/>
    </xf>
    <xf numFmtId="0" fontId="10" fillId="34" borderId="0" xfId="0" applyFont="1" applyFill="1" applyAlignment="1">
      <alignment/>
    </xf>
    <xf numFmtId="16" fontId="37" fillId="40" borderId="10" xfId="0" applyNumberFormat="1" applyFont="1" applyFill="1" applyBorder="1" applyAlignment="1" quotePrefix="1">
      <alignment horizontal="center" vertical="center" wrapText="1"/>
    </xf>
    <xf numFmtId="16" fontId="37" fillId="40" borderId="10" xfId="0" applyNumberFormat="1" applyFont="1" applyFill="1" applyBorder="1" applyAlignment="1" quotePrefix="1">
      <alignment horizontal="center" vertical="top" wrapText="1"/>
    </xf>
    <xf numFmtId="0" fontId="38" fillId="0" borderId="10" xfId="0" applyFont="1" applyFill="1" applyBorder="1" applyAlignment="1">
      <alignment horizontal="center" vertical="center" wrapText="1"/>
    </xf>
    <xf numFmtId="1" fontId="38" fillId="0" borderId="20" xfId="0" applyNumberFormat="1" applyFont="1" applyFill="1" applyBorder="1" applyAlignment="1">
      <alignment horizontal="center" vertical="center" wrapText="1"/>
    </xf>
    <xf numFmtId="16" fontId="37" fillId="40" borderId="16" xfId="0" applyNumberFormat="1" applyFont="1" applyFill="1" applyBorder="1" applyAlignment="1" quotePrefix="1">
      <alignment horizontal="center" vertical="center" wrapText="1"/>
    </xf>
    <xf numFmtId="16" fontId="37" fillId="40" borderId="16" xfId="0" applyNumberFormat="1" applyFont="1" applyFill="1" applyBorder="1" applyAlignment="1" quotePrefix="1">
      <alignment horizontal="center" vertical="top" wrapText="1"/>
    </xf>
    <xf numFmtId="0" fontId="38" fillId="0" borderId="11" xfId="0" applyFont="1" applyFill="1" applyBorder="1" applyAlignment="1">
      <alignment horizontal="center" vertical="center" wrapText="1"/>
    </xf>
    <xf numFmtId="0" fontId="1" fillId="0" borderId="14" xfId="0" applyFont="1" applyFill="1" applyBorder="1" applyAlignment="1">
      <alignment vertical="center"/>
    </xf>
    <xf numFmtId="0" fontId="4" fillId="34" borderId="29"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46" borderId="17" xfId="0" applyFont="1" applyFill="1" applyBorder="1" applyAlignment="1">
      <alignment horizontal="center" vertical="center" wrapText="1"/>
    </xf>
    <xf numFmtId="0" fontId="4" fillId="46" borderId="1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1" fillId="35" borderId="32"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42" borderId="32" xfId="0" applyFont="1" applyFill="1" applyBorder="1" applyAlignment="1">
      <alignment horizontal="center" vertical="center" wrapText="1"/>
    </xf>
    <xf numFmtId="0" fontId="21" fillId="48" borderId="32" xfId="0" applyFont="1" applyFill="1" applyBorder="1" applyAlignment="1">
      <alignment horizontal="center" vertical="center" wrapText="1"/>
    </xf>
    <xf numFmtId="0" fontId="21" fillId="45" borderId="32" xfId="0" applyFont="1" applyFill="1" applyBorder="1" applyAlignment="1">
      <alignment horizontal="center" vertical="center" wrapText="1"/>
    </xf>
    <xf numFmtId="0" fontId="21" fillId="46" borderId="33" xfId="0" applyFont="1" applyFill="1" applyBorder="1" applyAlignment="1">
      <alignment horizontal="center" vertical="center" wrapText="1"/>
    </xf>
    <xf numFmtId="0" fontId="21" fillId="43" borderId="33"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17" fillId="0" borderId="0" xfId="0" applyFont="1" applyAlignment="1">
      <alignment/>
    </xf>
    <xf numFmtId="0" fontId="17" fillId="0" borderId="10" xfId="0" applyFont="1" applyBorder="1" applyAlignment="1">
      <alignment/>
    </xf>
    <xf numFmtId="1" fontId="4" fillId="0" borderId="10" xfId="0" applyNumberFormat="1"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22" fillId="36" borderId="10" xfId="0" applyFont="1" applyFill="1" applyBorder="1" applyAlignment="1">
      <alignment horizontal="center" vertical="center" wrapText="1"/>
    </xf>
    <xf numFmtId="0" fontId="9" fillId="0" borderId="0" xfId="0" applyFont="1" applyAlignment="1">
      <alignment/>
    </xf>
    <xf numFmtId="0" fontId="35" fillId="34" borderId="10"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0" xfId="0" applyFont="1" applyFill="1" applyBorder="1" applyAlignment="1">
      <alignment vertical="center" wrapText="1"/>
    </xf>
    <xf numFmtId="0" fontId="36" fillId="0" borderId="10" xfId="0" applyFont="1" applyFill="1" applyBorder="1" applyAlignment="1">
      <alignment horizontal="center" vertical="center" textRotation="90" wrapText="1"/>
    </xf>
    <xf numFmtId="0" fontId="3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7" borderId="10" xfId="0" applyFont="1" applyFill="1" applyBorder="1" applyAlignment="1">
      <alignment horizontal="center" vertical="center"/>
    </xf>
    <xf numFmtId="0" fontId="41" fillId="0" borderId="20" xfId="0" applyFont="1" applyFill="1" applyBorder="1" applyAlignment="1">
      <alignment horizontal="center" vertical="center" wrapText="1"/>
    </xf>
    <xf numFmtId="0" fontId="2" fillId="41" borderId="10" xfId="0" applyFont="1" applyFill="1" applyBorder="1" applyAlignment="1">
      <alignment horizontal="center" vertical="center"/>
    </xf>
    <xf numFmtId="0" fontId="42" fillId="36" borderId="10" xfId="0" applyFont="1" applyFill="1" applyBorder="1" applyAlignment="1">
      <alignment horizontal="center" vertical="center"/>
    </xf>
    <xf numFmtId="0" fontId="43" fillId="35" borderId="10" xfId="0" applyFont="1" applyFill="1" applyBorder="1" applyAlignment="1">
      <alignment horizontal="center" vertical="center"/>
    </xf>
    <xf numFmtId="0" fontId="2" fillId="42"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48" borderId="10" xfId="0" applyFont="1" applyFill="1" applyBorder="1" applyAlignment="1">
      <alignment horizontal="center" vertical="center"/>
    </xf>
    <xf numFmtId="0" fontId="2" fillId="44" borderId="10" xfId="0" applyFont="1" applyFill="1" applyBorder="1" applyAlignment="1">
      <alignment horizontal="center" vertical="center"/>
    </xf>
    <xf numFmtId="0" fontId="2" fillId="43" borderId="10" xfId="0" applyFont="1" applyFill="1" applyBorder="1" applyAlignment="1">
      <alignment horizontal="center" vertical="center"/>
    </xf>
    <xf numFmtId="0" fontId="2" fillId="45" borderId="10" xfId="0" applyFont="1" applyFill="1" applyBorder="1" applyAlignment="1">
      <alignment horizontal="center" vertical="center"/>
    </xf>
    <xf numFmtId="16" fontId="44" fillId="40" borderId="10" xfId="0" applyNumberFormat="1" applyFont="1" applyFill="1" applyBorder="1" applyAlignment="1" quotePrefix="1">
      <alignment horizontal="center" vertical="top" wrapText="1"/>
    </xf>
    <xf numFmtId="0" fontId="41" fillId="0" borderId="10" xfId="0" applyFont="1" applyFill="1" applyBorder="1" applyAlignment="1">
      <alignment horizontal="center" vertical="center" wrapText="1"/>
    </xf>
    <xf numFmtId="16" fontId="44" fillId="40" borderId="16" xfId="0" applyNumberFormat="1" applyFont="1" applyFill="1" applyBorder="1" applyAlignment="1" quotePrefix="1">
      <alignment horizontal="center" vertical="top" wrapText="1"/>
    </xf>
    <xf numFmtId="0" fontId="3" fillId="0" borderId="10" xfId="0"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xf>
    <xf numFmtId="17" fontId="3" fillId="0" borderId="10" xfId="0" applyNumberFormat="1" applyFont="1" applyBorder="1" applyAlignment="1" quotePrefix="1">
      <alignment vertical="center"/>
    </xf>
    <xf numFmtId="17" fontId="3" fillId="0" borderId="17" xfId="0" applyNumberFormat="1" applyFont="1" applyBorder="1" applyAlignment="1" quotePrefix="1">
      <alignment vertical="center"/>
    </xf>
    <xf numFmtId="0" fontId="1" fillId="0" borderId="0" xfId="0" applyFont="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2" fontId="1" fillId="33"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 fontId="1" fillId="34" borderId="13" xfId="0" applyNumberFormat="1"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1" fontId="1" fillId="47" borderId="11" xfId="0" applyNumberFormat="1" applyFont="1" applyFill="1" applyBorder="1" applyAlignment="1">
      <alignment horizontal="center" vertical="center"/>
    </xf>
    <xf numFmtId="2" fontId="1" fillId="37" borderId="11"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2" fontId="1" fillId="34" borderId="39" xfId="0" applyNumberFormat="1" applyFont="1" applyFill="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xf>
    <xf numFmtId="0" fontId="1" fillId="0" borderId="15" xfId="0" applyFont="1" applyBorder="1" applyAlignment="1">
      <alignment/>
    </xf>
    <xf numFmtId="1" fontId="1" fillId="34" borderId="14" xfId="0" applyNumberFormat="1" applyFont="1" applyFill="1" applyBorder="1" applyAlignment="1">
      <alignment horizontal="center" vertical="center"/>
    </xf>
    <xf numFmtId="1" fontId="1" fillId="0" borderId="38"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47" borderId="19" xfId="0" applyNumberFormat="1" applyFont="1" applyFill="1" applyBorder="1" applyAlignment="1">
      <alignment horizontal="center" vertical="center"/>
    </xf>
    <xf numFmtId="0" fontId="1" fillId="0" borderId="35" xfId="0" applyFont="1" applyBorder="1" applyAlignment="1">
      <alignment/>
    </xf>
    <xf numFmtId="0" fontId="3" fillId="0" borderId="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vertical="center"/>
    </xf>
    <xf numFmtId="0" fontId="1" fillId="0" borderId="41" xfId="0" applyFont="1" applyFill="1" applyBorder="1" applyAlignment="1">
      <alignment vertical="center"/>
    </xf>
    <xf numFmtId="1" fontId="1" fillId="34" borderId="0" xfId="0" applyNumberFormat="1" applyFont="1" applyFill="1" applyBorder="1" applyAlignment="1">
      <alignment horizontal="center" vertical="center"/>
    </xf>
    <xf numFmtId="2" fontId="1" fillId="37" borderId="19" xfId="0" applyNumberFormat="1" applyFont="1" applyFill="1" applyBorder="1" applyAlignment="1">
      <alignment horizontal="center" vertical="center"/>
    </xf>
    <xf numFmtId="0" fontId="29" fillId="0" borderId="11" xfId="0" applyFont="1" applyFill="1" applyBorder="1" applyAlignment="1">
      <alignment horizontal="center" vertical="center"/>
    </xf>
    <xf numFmtId="1" fontId="41" fillId="0" borderId="20" xfId="0" applyNumberFormat="1" applyFont="1" applyFill="1" applyBorder="1" applyAlignment="1">
      <alignment horizontal="center" vertical="center" wrapText="1"/>
    </xf>
    <xf numFmtId="2" fontId="1" fillId="0" borderId="34"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45" fillId="34" borderId="38" xfId="0" applyFont="1" applyFill="1" applyBorder="1" applyAlignment="1">
      <alignment horizontal="center" vertical="center"/>
    </xf>
    <xf numFmtId="0" fontId="3" fillId="49" borderId="10" xfId="0" applyFont="1" applyFill="1" applyBorder="1" applyAlignment="1">
      <alignment vertical="center"/>
    </xf>
    <xf numFmtId="20" fontId="4" fillId="33" borderId="10" xfId="0" applyNumberFormat="1" applyFont="1" applyFill="1" applyBorder="1" applyAlignment="1">
      <alignment/>
    </xf>
    <xf numFmtId="0" fontId="1" fillId="0" borderId="24" xfId="0" applyFont="1" applyBorder="1" applyAlignment="1">
      <alignment vertical="center"/>
    </xf>
    <xf numFmtId="0" fontId="0" fillId="50" borderId="10" xfId="0" applyFill="1" applyBorder="1" applyAlignment="1">
      <alignment/>
    </xf>
    <xf numFmtId="0" fontId="1" fillId="0" borderId="10" xfId="0" applyFont="1" applyBorder="1" applyAlignment="1">
      <alignment/>
    </xf>
    <xf numFmtId="0" fontId="1" fillId="0" borderId="25" xfId="0" applyFont="1" applyFill="1" applyBorder="1" applyAlignment="1">
      <alignment vertical="center"/>
    </xf>
    <xf numFmtId="0" fontId="1" fillId="0" borderId="10" xfId="0" applyFont="1" applyBorder="1" applyAlignment="1">
      <alignment/>
    </xf>
    <xf numFmtId="0" fontId="1" fillId="0" borderId="25" xfId="0" applyFont="1" applyFill="1" applyBorder="1" applyAlignment="1">
      <alignment vertical="center"/>
    </xf>
    <xf numFmtId="0" fontId="0" fillId="0" borderId="10" xfId="0" applyBorder="1" applyAlignment="1">
      <alignment/>
    </xf>
    <xf numFmtId="0" fontId="0" fillId="33" borderId="10" xfId="0" applyFill="1" applyBorder="1" applyAlignment="1">
      <alignment/>
    </xf>
    <xf numFmtId="0" fontId="13" fillId="34" borderId="22" xfId="0" applyFont="1" applyFill="1" applyBorder="1" applyAlignment="1">
      <alignment vertical="center"/>
    </xf>
    <xf numFmtId="0" fontId="1" fillId="0" borderId="25" xfId="0" applyFont="1" applyBorder="1" applyAlignment="1">
      <alignment vertical="center"/>
    </xf>
    <xf numFmtId="0" fontId="1" fillId="0" borderId="25" xfId="0" applyFont="1" applyBorder="1" applyAlignment="1">
      <alignment vertical="center"/>
    </xf>
    <xf numFmtId="0" fontId="3" fillId="0" borderId="25" xfId="0" applyFont="1" applyFill="1" applyBorder="1" applyAlignment="1">
      <alignment horizontal="center" vertical="center"/>
    </xf>
    <xf numFmtId="0" fontId="7" fillId="36" borderId="25" xfId="0" applyFont="1" applyFill="1" applyBorder="1" applyAlignment="1">
      <alignment horizontal="center" vertical="center"/>
    </xf>
    <xf numFmtId="0" fontId="4" fillId="33" borderId="19" xfId="0" applyFont="1" applyFill="1" applyBorder="1" applyAlignment="1">
      <alignment horizontal="center"/>
    </xf>
    <xf numFmtId="16" fontId="25" fillId="0" borderId="16" xfId="0" applyNumberFormat="1" applyFont="1" applyFill="1" applyBorder="1" applyAlignment="1" quotePrefix="1">
      <alignment horizontal="center" vertical="top" wrapText="1"/>
    </xf>
    <xf numFmtId="0" fontId="4" fillId="34" borderId="29" xfId="0" applyFont="1" applyFill="1" applyBorder="1" applyAlignment="1">
      <alignment horizontal="center" vertical="center"/>
    </xf>
    <xf numFmtId="0" fontId="4" fillId="34" borderId="42" xfId="0" applyFont="1" applyFill="1" applyBorder="1" applyAlignment="1">
      <alignment horizontal="center" vertical="center" wrapText="1"/>
    </xf>
    <xf numFmtId="0" fontId="21" fillId="38" borderId="32" xfId="0" applyFont="1" applyFill="1" applyBorder="1" applyAlignment="1">
      <alignment horizontal="center" vertical="center" wrapText="1"/>
    </xf>
    <xf numFmtId="0" fontId="21" fillId="41" borderId="43" xfId="0" applyFont="1" applyFill="1" applyBorder="1" applyAlignment="1">
      <alignment horizontal="center" vertical="center" wrapText="1"/>
    </xf>
    <xf numFmtId="1" fontId="26" fillId="0" borderId="44" xfId="0" applyNumberFormat="1" applyFont="1" applyBorder="1" applyAlignment="1">
      <alignment horizontal="center" vertical="center" wrapText="1"/>
    </xf>
    <xf numFmtId="1" fontId="26" fillId="0" borderId="45" xfId="0" applyNumberFormat="1" applyFont="1" applyBorder="1" applyAlignment="1">
      <alignment horizontal="center" vertical="center" wrapText="1"/>
    </xf>
    <xf numFmtId="1" fontId="26" fillId="0" borderId="46" xfId="0" applyNumberFormat="1" applyFont="1" applyBorder="1" applyAlignment="1">
      <alignment horizontal="center" vertical="center" wrapText="1"/>
    </xf>
    <xf numFmtId="1" fontId="26" fillId="34" borderId="47" xfId="0" applyNumberFormat="1"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18" xfId="0" applyFont="1" applyBorder="1" applyAlignment="1">
      <alignment horizontal="center" vertical="center" wrapText="1"/>
    </xf>
    <xf numFmtId="0" fontId="32" fillId="34" borderId="30" xfId="0" applyFont="1" applyFill="1" applyBorder="1" applyAlignment="1">
      <alignment horizontal="center" vertical="center" wrapText="1"/>
    </xf>
    <xf numFmtId="0" fontId="20" fillId="0" borderId="49"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50" xfId="0" applyFont="1" applyBorder="1" applyAlignment="1">
      <alignment horizontal="center" vertical="center" wrapText="1"/>
    </xf>
    <xf numFmtId="0" fontId="20" fillId="34" borderId="33" xfId="0" applyFont="1" applyFill="1" applyBorder="1" applyAlignment="1">
      <alignment horizontal="center" vertical="center" wrapText="1"/>
    </xf>
    <xf numFmtId="0" fontId="24" fillId="35" borderId="25" xfId="0" applyFont="1" applyFill="1" applyBorder="1" applyAlignment="1">
      <alignment horizontal="center" vertical="center"/>
    </xf>
    <xf numFmtId="0" fontId="1" fillId="0" borderId="25" xfId="0" applyFont="1" applyBorder="1" applyAlignment="1">
      <alignment/>
    </xf>
    <xf numFmtId="0" fontId="3" fillId="37" borderId="25" xfId="0" applyFont="1" applyFill="1" applyBorder="1" applyAlignment="1">
      <alignment vertical="center"/>
    </xf>
    <xf numFmtId="0" fontId="3" fillId="46" borderId="10" xfId="0" applyFont="1" applyFill="1" applyBorder="1" applyAlignment="1">
      <alignment vertical="center"/>
    </xf>
    <xf numFmtId="0" fontId="1" fillId="0" borderId="28" xfId="0" applyFont="1" applyFill="1" applyBorder="1" applyAlignment="1">
      <alignment horizontal="center" vertical="center"/>
    </xf>
    <xf numFmtId="0" fontId="1" fillId="0" borderId="23" xfId="0" applyFont="1" applyFill="1" applyBorder="1" applyAlignment="1">
      <alignment horizontal="center" vertical="center"/>
    </xf>
    <xf numFmtId="0" fontId="45" fillId="34" borderId="39" xfId="0" applyFont="1" applyFill="1" applyBorder="1" applyAlignment="1">
      <alignment horizontal="center" vertical="center"/>
    </xf>
    <xf numFmtId="0" fontId="24" fillId="46"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33" borderId="25" xfId="0" applyFont="1" applyFill="1" applyBorder="1" applyAlignment="1">
      <alignment/>
    </xf>
    <xf numFmtId="0" fontId="3" fillId="0" borderId="10" xfId="0" applyFont="1" applyFill="1" applyBorder="1" applyAlignment="1">
      <alignment vertical="center"/>
    </xf>
    <xf numFmtId="0" fontId="3" fillId="37" borderId="10" xfId="0" applyFont="1" applyFill="1" applyBorder="1" applyAlignment="1">
      <alignment vertical="center"/>
    </xf>
    <xf numFmtId="0" fontId="3" fillId="38" borderId="10" xfId="0" applyFont="1" applyFill="1" applyBorder="1" applyAlignment="1">
      <alignment vertical="center"/>
    </xf>
    <xf numFmtId="0" fontId="3" fillId="0" borderId="10" xfId="0" applyFont="1" applyFill="1" applyBorder="1" applyAlignment="1">
      <alignment vertical="center" textRotation="90"/>
    </xf>
    <xf numFmtId="0" fontId="1" fillId="0" borderId="20" xfId="0" applyFont="1" applyFill="1" applyBorder="1" applyAlignment="1">
      <alignment vertical="center"/>
    </xf>
    <xf numFmtId="0" fontId="3" fillId="0" borderId="10" xfId="0" applyFont="1" applyFill="1" applyBorder="1" applyAlignment="1">
      <alignment/>
    </xf>
    <xf numFmtId="0" fontId="1" fillId="34" borderId="0" xfId="0" applyFont="1" applyFill="1" applyAlignment="1">
      <alignment/>
    </xf>
    <xf numFmtId="0" fontId="3" fillId="45" borderId="10" xfId="0" applyFont="1" applyFill="1" applyBorder="1" applyAlignment="1">
      <alignment vertical="center"/>
    </xf>
    <xf numFmtId="0" fontId="3" fillId="0" borderId="19" xfId="0" applyFont="1" applyFill="1" applyBorder="1" applyAlignment="1">
      <alignment horizontal="center" vertical="center"/>
    </xf>
    <xf numFmtId="0" fontId="3" fillId="33" borderId="10" xfId="0" applyFont="1" applyFill="1" applyBorder="1" applyAlignment="1">
      <alignment/>
    </xf>
    <xf numFmtId="0" fontId="3" fillId="37" borderId="10" xfId="0" applyFont="1" applyFill="1" applyBorder="1" applyAlignment="1">
      <alignment horizontal="center" vertical="center"/>
    </xf>
    <xf numFmtId="0" fontId="3" fillId="34" borderId="10" xfId="0" applyFont="1" applyFill="1" applyBorder="1" applyAlignment="1">
      <alignment vertical="center" textRotation="90"/>
    </xf>
    <xf numFmtId="0" fontId="3" fillId="34" borderId="10" xfId="0" applyFont="1" applyFill="1" applyBorder="1" applyAlignment="1">
      <alignment vertical="center"/>
    </xf>
    <xf numFmtId="0" fontId="3" fillId="33" borderId="11" xfId="0" applyFont="1" applyFill="1" applyBorder="1" applyAlignment="1">
      <alignment/>
    </xf>
    <xf numFmtId="0" fontId="1" fillId="0" borderId="15" xfId="0" applyFont="1" applyBorder="1" applyAlignment="1">
      <alignment vertical="center"/>
    </xf>
    <xf numFmtId="0" fontId="3" fillId="0" borderId="13" xfId="0" applyFont="1" applyBorder="1" applyAlignment="1">
      <alignment horizontal="center" vertical="center"/>
    </xf>
    <xf numFmtId="0" fontId="3" fillId="0" borderId="3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38" borderId="15" xfId="0" applyFont="1" applyFill="1" applyBorder="1" applyAlignment="1">
      <alignment horizontal="center" vertical="center"/>
    </xf>
    <xf numFmtId="0" fontId="1" fillId="0" borderId="23" xfId="0" applyFont="1" applyBorder="1" applyAlignment="1">
      <alignment vertical="center"/>
    </xf>
    <xf numFmtId="0" fontId="3" fillId="0" borderId="28" xfId="0" applyFont="1" applyFill="1" applyBorder="1" applyAlignment="1">
      <alignment horizontal="center" vertical="center"/>
    </xf>
    <xf numFmtId="0" fontId="3" fillId="38" borderId="23" xfId="0" applyFont="1" applyFill="1" applyBorder="1" applyAlignment="1">
      <alignment horizontal="center" vertical="center"/>
    </xf>
    <xf numFmtId="0" fontId="1" fillId="0" borderId="18" xfId="0" applyFont="1" applyFill="1" applyBorder="1" applyAlignment="1">
      <alignment vertical="center"/>
    </xf>
    <xf numFmtId="0" fontId="0" fillId="0" borderId="26" xfId="0" applyBorder="1" applyAlignment="1">
      <alignment horizontal="center" vertical="center" wrapText="1"/>
    </xf>
    <xf numFmtId="1" fontId="32" fillId="0" borderId="25" xfId="0" applyNumberFormat="1" applyFont="1" applyBorder="1" applyAlignment="1">
      <alignment horizontal="center" vertical="center" wrapText="1"/>
    </xf>
    <xf numFmtId="0" fontId="12" fillId="0" borderId="51" xfId="0" applyFont="1" applyBorder="1" applyAlignment="1">
      <alignment horizontal="center" vertical="center" wrapText="1"/>
    </xf>
    <xf numFmtId="1" fontId="32" fillId="0" borderId="10" xfId="0" applyNumberFormat="1" applyFont="1" applyBorder="1" applyAlignment="1">
      <alignment horizontal="center" vertical="center" wrapText="1"/>
    </xf>
    <xf numFmtId="0" fontId="12" fillId="0" borderId="52" xfId="0" applyFont="1" applyBorder="1" applyAlignment="1">
      <alignment horizontal="center" vertical="center" wrapText="1"/>
    </xf>
    <xf numFmtId="1" fontId="32" fillId="0" borderId="11" xfId="0" applyNumberFormat="1" applyFont="1" applyBorder="1" applyAlignment="1">
      <alignment horizontal="center" vertical="center" wrapText="1"/>
    </xf>
    <xf numFmtId="0" fontId="12" fillId="0" borderId="53" xfId="0" applyFont="1" applyBorder="1" applyAlignment="1">
      <alignment horizontal="center" vertical="center" wrapText="1"/>
    </xf>
    <xf numFmtId="1" fontId="32" fillId="0" borderId="29"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33" fillId="0"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48" borderId="10" xfId="0" applyFont="1" applyFill="1" applyBorder="1" applyAlignment="1">
      <alignment horizontal="center" vertical="center" wrapText="1"/>
    </xf>
    <xf numFmtId="0" fontId="21" fillId="42" borderId="10" xfId="0" applyFont="1" applyFill="1" applyBorder="1" applyAlignment="1">
      <alignment horizontal="center" vertical="center" wrapText="1"/>
    </xf>
    <xf numFmtId="0" fontId="21" fillId="43" borderId="10" xfId="0" applyFont="1" applyFill="1" applyBorder="1" applyAlignment="1">
      <alignment horizontal="center" vertical="center" wrapText="1"/>
    </xf>
    <xf numFmtId="0" fontId="21" fillId="45" borderId="10" xfId="0" applyFont="1" applyFill="1" applyBorder="1" applyAlignment="1">
      <alignment horizontal="center" vertical="center" wrapText="1"/>
    </xf>
    <xf numFmtId="172" fontId="38" fillId="0" borderId="10" xfId="0" applyNumberFormat="1" applyFont="1" applyFill="1" applyBorder="1" applyAlignment="1">
      <alignment horizontal="center" vertical="center" wrapText="1"/>
    </xf>
    <xf numFmtId="1" fontId="38"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Fill="1" applyBorder="1" applyAlignment="1">
      <alignment horizontal="center" vertical="center"/>
    </xf>
    <xf numFmtId="0" fontId="33" fillId="38" borderId="10" xfId="0" applyFont="1" applyFill="1" applyBorder="1" applyAlignment="1">
      <alignment horizontal="center" vertical="center"/>
    </xf>
    <xf numFmtId="0" fontId="33" fillId="49" borderId="10" xfId="0" applyFont="1" applyFill="1" applyBorder="1" applyAlignment="1">
      <alignment horizontal="center" vertical="center"/>
    </xf>
    <xf numFmtId="0" fontId="31" fillId="34" borderId="25"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31" fillId="34" borderId="51" xfId="0" applyFont="1" applyFill="1" applyBorder="1" applyAlignment="1">
      <alignment horizontal="center" vertical="center" wrapText="1"/>
    </xf>
    <xf numFmtId="0" fontId="31" fillId="34" borderId="52" xfId="0" applyFont="1" applyFill="1" applyBorder="1" applyAlignment="1">
      <alignment horizontal="center" vertical="center" wrapText="1"/>
    </xf>
    <xf numFmtId="0" fontId="31" fillId="34" borderId="54" xfId="0" applyFont="1" applyFill="1" applyBorder="1" applyAlignment="1">
      <alignment horizontal="center" vertical="center" wrapText="1"/>
    </xf>
    <xf numFmtId="0" fontId="2" fillId="0" borderId="55" xfId="0" applyFont="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8" fillId="34" borderId="58" xfId="0" applyFont="1" applyFill="1" applyBorder="1" applyAlignment="1">
      <alignment horizontal="center" vertical="center" wrapText="1"/>
    </xf>
    <xf numFmtId="0" fontId="8" fillId="34" borderId="59" xfId="0" applyFont="1" applyFill="1" applyBorder="1" applyAlignment="1">
      <alignment horizontal="center" vertical="center" wrapText="1"/>
    </xf>
    <xf numFmtId="0" fontId="8" fillId="34" borderId="60" xfId="0" applyFont="1" applyFill="1" applyBorder="1" applyAlignment="1">
      <alignment horizontal="center" vertical="center" wrapText="1"/>
    </xf>
    <xf numFmtId="0" fontId="8" fillId="34" borderId="48"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19" fillId="34" borderId="58" xfId="0" applyFont="1" applyFill="1" applyBorder="1" applyAlignment="1">
      <alignment horizontal="center" vertical="center" wrapText="1"/>
    </xf>
    <xf numFmtId="0" fontId="19" fillId="34" borderId="59" xfId="0" applyFont="1" applyFill="1" applyBorder="1" applyAlignment="1">
      <alignment horizontal="center" vertical="center" wrapText="1"/>
    </xf>
    <xf numFmtId="0" fontId="19" fillId="34" borderId="60" xfId="0" applyFont="1" applyFill="1" applyBorder="1" applyAlignment="1">
      <alignment horizontal="center" vertical="center" wrapText="1"/>
    </xf>
    <xf numFmtId="0" fontId="19" fillId="34" borderId="61" xfId="0" applyFont="1" applyFill="1" applyBorder="1" applyAlignment="1">
      <alignment horizontal="center" vertical="center" wrapText="1"/>
    </xf>
    <xf numFmtId="0" fontId="19" fillId="34" borderId="62" xfId="0" applyFont="1" applyFill="1" applyBorder="1" applyAlignment="1">
      <alignment horizontal="center" vertical="center" wrapText="1"/>
    </xf>
    <xf numFmtId="0" fontId="19" fillId="34" borderId="63" xfId="0" applyFont="1" applyFill="1" applyBorder="1" applyAlignment="1">
      <alignment horizontal="center" vertical="center" wrapText="1"/>
    </xf>
    <xf numFmtId="0" fontId="31" fillId="34" borderId="6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6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3" xfId="0" applyFont="1" applyFill="1" applyBorder="1" applyAlignment="1">
      <alignment horizontal="left" vertical="top"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15" fontId="11" fillId="33" borderId="16" xfId="0" applyNumberFormat="1" applyFont="1" applyFill="1" applyBorder="1" applyAlignment="1">
      <alignment horizontal="center" vertical="center" wrapText="1"/>
    </xf>
    <xf numFmtId="15" fontId="11" fillId="33" borderId="17" xfId="0" applyNumberFormat="1" applyFont="1" applyFill="1" applyBorder="1" applyAlignment="1">
      <alignment horizontal="center" vertical="center" wrapText="1"/>
    </xf>
    <xf numFmtId="15" fontId="11" fillId="33" borderId="18" xfId="0" applyNumberFormat="1" applyFont="1" applyFill="1" applyBorder="1" applyAlignment="1">
      <alignment horizontal="center" vertical="center" wrapText="1"/>
    </xf>
    <xf numFmtId="0" fontId="33" fillId="0" borderId="11" xfId="0" applyFont="1" applyFill="1" applyBorder="1" applyAlignment="1">
      <alignment horizontal="center" vertical="center" textRotation="90" wrapText="1"/>
    </xf>
    <xf numFmtId="0" fontId="33" fillId="0" borderId="19" xfId="0" applyFont="1" applyFill="1" applyBorder="1" applyAlignment="1">
      <alignment horizontal="center" vertical="center" textRotation="90" wrapText="1"/>
    </xf>
    <xf numFmtId="0" fontId="33" fillId="0" borderId="20" xfId="0" applyFont="1" applyFill="1" applyBorder="1" applyAlignment="1">
      <alignment horizontal="center" vertical="center" textRotation="90" wrapText="1"/>
    </xf>
    <xf numFmtId="0" fontId="2" fillId="34" borderId="10" xfId="0" applyFont="1" applyFill="1" applyBorder="1" applyAlignment="1">
      <alignment horizontal="center" vertical="center" wrapText="1"/>
    </xf>
    <xf numFmtId="0" fontId="0" fillId="34" borderId="18" xfId="0" applyFont="1" applyFill="1" applyBorder="1" applyAlignment="1">
      <alignment/>
    </xf>
    <xf numFmtId="0" fontId="0" fillId="0" borderId="20" xfId="0" applyFont="1" applyBorder="1" applyAlignment="1">
      <alignment/>
    </xf>
    <xf numFmtId="0" fontId="0" fillId="0" borderId="12" xfId="0" applyFont="1" applyBorder="1" applyAlignment="1">
      <alignment horizontal="left" vertical="top" wrapText="1"/>
    </xf>
    <xf numFmtId="0" fontId="0" fillId="0" borderId="34" xfId="0" applyFont="1" applyBorder="1" applyAlignment="1">
      <alignment horizontal="left" vertical="top" wrapText="1"/>
    </xf>
    <xf numFmtId="0" fontId="0" fillId="0" borderId="28" xfId="0" applyFont="1" applyBorder="1" applyAlignment="1">
      <alignment horizontal="left" vertical="top" wrapText="1"/>
    </xf>
    <xf numFmtId="0" fontId="0" fillId="0" borderId="21" xfId="0" applyFont="1" applyBorder="1" applyAlignment="1">
      <alignment horizontal="left" vertical="top" wrapText="1"/>
    </xf>
    <xf numFmtId="0" fontId="0" fillId="0" borderId="23" xfId="0" applyFont="1" applyBorder="1" applyAlignment="1">
      <alignment horizontal="left" vertical="top" wrapText="1"/>
    </xf>
    <xf numFmtId="0" fontId="11" fillId="33" borderId="10" xfId="0" applyFont="1" applyFill="1" applyBorder="1" applyAlignment="1">
      <alignment horizontal="center" vertical="center" wrapText="1"/>
    </xf>
    <xf numFmtId="0" fontId="9" fillId="33" borderId="18" xfId="0" applyFont="1" applyFill="1" applyBorder="1" applyAlignment="1">
      <alignment/>
    </xf>
    <xf numFmtId="0" fontId="3" fillId="0" borderId="11" xfId="0" applyFont="1" applyFill="1" applyBorder="1" applyAlignment="1">
      <alignment horizontal="center" vertical="center" textRotation="90"/>
    </xf>
    <xf numFmtId="0" fontId="3" fillId="0" borderId="19" xfId="0" applyFont="1" applyFill="1" applyBorder="1" applyAlignment="1">
      <alignment horizontal="center" vertical="center" textRotation="90"/>
    </xf>
    <xf numFmtId="0" fontId="3" fillId="0" borderId="20" xfId="0" applyFont="1" applyFill="1" applyBorder="1" applyAlignment="1">
      <alignment horizontal="center" vertical="center" textRotation="90"/>
    </xf>
    <xf numFmtId="0" fontId="4" fillId="0" borderId="11" xfId="0" applyFont="1" applyBorder="1" applyAlignment="1">
      <alignment vertical="center" textRotation="90"/>
    </xf>
    <xf numFmtId="0" fontId="4" fillId="0" borderId="19" xfId="0" applyFont="1" applyBorder="1" applyAlignment="1">
      <alignment vertical="center" textRotation="90"/>
    </xf>
    <xf numFmtId="17" fontId="3" fillId="0" borderId="16" xfId="0" applyNumberFormat="1" applyFont="1" applyBorder="1" applyAlignment="1" quotePrefix="1">
      <alignment horizontal="center" vertical="center"/>
    </xf>
    <xf numFmtId="17" fontId="3" fillId="0" borderId="17" xfId="0" applyNumberFormat="1" applyFont="1" applyBorder="1" applyAlignment="1" quotePrefix="1">
      <alignment horizontal="center" vertical="center"/>
    </xf>
    <xf numFmtId="17" fontId="3" fillId="0" borderId="16" xfId="0" applyNumberFormat="1" applyFont="1" applyBorder="1" applyAlignment="1">
      <alignment horizontal="center" vertical="center"/>
    </xf>
    <xf numFmtId="0" fontId="3" fillId="0" borderId="18" xfId="0" applyFont="1" applyBorder="1" applyAlignment="1">
      <alignment horizontal="center" vertical="center"/>
    </xf>
    <xf numFmtId="0" fontId="1" fillId="0" borderId="17" xfId="0" applyFont="1" applyBorder="1" applyAlignment="1">
      <alignment horizontal="center"/>
    </xf>
    <xf numFmtId="17" fontId="3" fillId="0" borderId="1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color indexed="8"/>
      </font>
      <fill>
        <patternFill>
          <bgColor indexed="26"/>
        </patternFill>
      </fill>
    </dxf>
    <dxf>
      <font>
        <b/>
        <i val="0"/>
        <color indexed="10"/>
      </font>
    </dxf>
    <dxf>
      <font>
        <b/>
        <i val="0"/>
        <color indexed="10"/>
      </font>
    </dxf>
    <dxf>
      <font>
        <b/>
        <i val="0"/>
        <color indexed="10"/>
      </font>
    </dxf>
    <dxf>
      <font>
        <b/>
        <i val="0"/>
        <color indexed="10"/>
      </font>
    </dxf>
    <dxf>
      <font>
        <u val="single"/>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228600</xdr:rowOff>
    </xdr:from>
    <xdr:to>
      <xdr:col>3</xdr:col>
      <xdr:colOff>0</xdr:colOff>
      <xdr:row>14</xdr:row>
      <xdr:rowOff>295275</xdr:rowOff>
    </xdr:to>
    <xdr:sp>
      <xdr:nvSpPr>
        <xdr:cNvPr id="1" name="Text Box 8"/>
        <xdr:cNvSpPr txBox="1">
          <a:spLocks noChangeArrowheads="1"/>
        </xdr:cNvSpPr>
      </xdr:nvSpPr>
      <xdr:spPr>
        <a:xfrm>
          <a:off x="1447800" y="1371600"/>
          <a:ext cx="447675" cy="3343275"/>
        </a:xfrm>
        <a:prstGeom prst="rect">
          <a:avLst/>
        </a:prstGeom>
        <a:solidFill>
          <a:srgbClr val="C0C0C0"/>
        </a:solidFill>
        <a:ln w="3175" cmpd="sng">
          <a:solidFill>
            <a:srgbClr val="000000"/>
          </a:solidFill>
          <a:headEnd type="none"/>
          <a:tailEnd type="none"/>
        </a:ln>
      </xdr:spPr>
      <xdr:txBody>
        <a:bodyPr vertOverflow="clip" wrap="square" lIns="36576" tIns="0" rIns="36576" bIns="0" anchor="ctr" vert="wordArtVertRtl"/>
        <a:p>
          <a:pPr algn="ctr">
            <a:defRPr/>
          </a:pPr>
          <a:r>
            <a:rPr lang="en-US" cap="none" sz="1200" b="1" i="1" u="none" baseline="0">
              <a:solidFill>
                <a:srgbClr val="000000"/>
              </a:solidFill>
              <a:latin typeface="Arial"/>
              <a:ea typeface="Arial"/>
              <a:cs typeface="Arial"/>
            </a:rPr>
            <a:t>Cancelled</a:t>
          </a:r>
        </a:p>
      </xdr:txBody>
    </xdr:sp>
    <xdr:clientData/>
  </xdr:twoCellAnchor>
  <xdr:twoCellAnchor>
    <xdr:from>
      <xdr:col>4</xdr:col>
      <xdr:colOff>0</xdr:colOff>
      <xdr:row>3</xdr:row>
      <xdr:rowOff>228600</xdr:rowOff>
    </xdr:from>
    <xdr:to>
      <xdr:col>5</xdr:col>
      <xdr:colOff>0</xdr:colOff>
      <xdr:row>14</xdr:row>
      <xdr:rowOff>295275</xdr:rowOff>
    </xdr:to>
    <xdr:sp>
      <xdr:nvSpPr>
        <xdr:cNvPr id="2" name="Text Box 9"/>
        <xdr:cNvSpPr txBox="1">
          <a:spLocks noChangeArrowheads="1"/>
        </xdr:cNvSpPr>
      </xdr:nvSpPr>
      <xdr:spPr>
        <a:xfrm>
          <a:off x="2343150" y="1371600"/>
          <a:ext cx="447675" cy="3343275"/>
        </a:xfrm>
        <a:prstGeom prst="rect">
          <a:avLst/>
        </a:prstGeom>
        <a:solidFill>
          <a:srgbClr val="C0C0C0"/>
        </a:solidFill>
        <a:ln w="3175" cmpd="sng">
          <a:solidFill>
            <a:srgbClr val="000000"/>
          </a:solidFill>
          <a:headEnd type="none"/>
          <a:tailEnd type="none"/>
        </a:ln>
      </xdr:spPr>
      <xdr:txBody>
        <a:bodyPr vertOverflow="clip" wrap="square" lIns="36576" tIns="0" rIns="36576" bIns="0" anchor="ctr" vert="wordArtVertRtl"/>
        <a:p>
          <a:pPr algn="ctr">
            <a:defRPr/>
          </a:pPr>
          <a:r>
            <a:rPr lang="en-US" cap="none" sz="1200" b="1" i="1" u="none" baseline="0">
              <a:solidFill>
                <a:srgbClr val="000000"/>
              </a:solidFill>
              <a:latin typeface="Arial"/>
              <a:ea typeface="Arial"/>
              <a:cs typeface="Arial"/>
            </a:rPr>
            <a:t>Cancelled</a:t>
          </a:r>
        </a:p>
      </xdr:txBody>
    </xdr:sp>
    <xdr:clientData/>
  </xdr:twoCellAnchor>
  <xdr:twoCellAnchor>
    <xdr:from>
      <xdr:col>5</xdr:col>
      <xdr:colOff>0</xdr:colOff>
      <xdr:row>3</xdr:row>
      <xdr:rowOff>228600</xdr:rowOff>
    </xdr:from>
    <xdr:to>
      <xdr:col>6</xdr:col>
      <xdr:colOff>0</xdr:colOff>
      <xdr:row>14</xdr:row>
      <xdr:rowOff>295275</xdr:rowOff>
    </xdr:to>
    <xdr:sp>
      <xdr:nvSpPr>
        <xdr:cNvPr id="3" name="Text Box 10"/>
        <xdr:cNvSpPr txBox="1">
          <a:spLocks noChangeArrowheads="1"/>
        </xdr:cNvSpPr>
      </xdr:nvSpPr>
      <xdr:spPr>
        <a:xfrm>
          <a:off x="2790825" y="1371600"/>
          <a:ext cx="447675" cy="3343275"/>
        </a:xfrm>
        <a:prstGeom prst="rect">
          <a:avLst/>
        </a:prstGeom>
        <a:solidFill>
          <a:srgbClr val="C0C0C0"/>
        </a:solidFill>
        <a:ln w="3175" cmpd="sng">
          <a:solidFill>
            <a:srgbClr val="000000"/>
          </a:solidFill>
          <a:headEnd type="none"/>
          <a:tailEnd type="none"/>
        </a:ln>
      </xdr:spPr>
      <xdr:txBody>
        <a:bodyPr vertOverflow="clip" wrap="square" lIns="36576" tIns="0" rIns="36576" bIns="0" anchor="ctr" vert="wordArtVertRtl"/>
        <a:p>
          <a:pPr algn="ctr">
            <a:defRPr/>
          </a:pPr>
          <a:r>
            <a:rPr lang="en-US" cap="none" sz="1200" b="1" i="1" u="none" baseline="0">
              <a:solidFill>
                <a:srgbClr val="000000"/>
              </a:solidFill>
              <a:latin typeface="Arial"/>
              <a:ea typeface="Arial"/>
              <a:cs typeface="Arial"/>
            </a:rPr>
            <a:t>Cancelled</a:t>
          </a:r>
        </a:p>
      </xdr:txBody>
    </xdr:sp>
    <xdr:clientData/>
  </xdr:twoCellAnchor>
  <xdr:twoCellAnchor>
    <xdr:from>
      <xdr:col>6</xdr:col>
      <xdr:colOff>0</xdr:colOff>
      <xdr:row>4</xdr:row>
      <xdr:rowOff>0</xdr:rowOff>
    </xdr:from>
    <xdr:to>
      <xdr:col>7</xdr:col>
      <xdr:colOff>0</xdr:colOff>
      <xdr:row>15</xdr:row>
      <xdr:rowOff>0</xdr:rowOff>
    </xdr:to>
    <xdr:sp>
      <xdr:nvSpPr>
        <xdr:cNvPr id="4" name="Text Box 11"/>
        <xdr:cNvSpPr txBox="1">
          <a:spLocks noChangeArrowheads="1"/>
        </xdr:cNvSpPr>
      </xdr:nvSpPr>
      <xdr:spPr>
        <a:xfrm>
          <a:off x="3238500" y="1371600"/>
          <a:ext cx="447675" cy="3352800"/>
        </a:xfrm>
        <a:prstGeom prst="rect">
          <a:avLst/>
        </a:prstGeom>
        <a:solidFill>
          <a:srgbClr val="C0C0C0"/>
        </a:solidFill>
        <a:ln w="3175" cmpd="sng">
          <a:solidFill>
            <a:srgbClr val="000000"/>
          </a:solidFill>
          <a:headEnd type="none"/>
          <a:tailEnd type="none"/>
        </a:ln>
      </xdr:spPr>
      <xdr:txBody>
        <a:bodyPr vertOverflow="clip" wrap="square" lIns="36576" tIns="0" rIns="36576" bIns="0" anchor="ctr" vert="wordArtVertRtl"/>
        <a:p>
          <a:pPr algn="ctr">
            <a:defRPr/>
          </a:pPr>
          <a:r>
            <a:rPr lang="en-US" cap="none" sz="1200" b="1" i="1" u="none" baseline="0">
              <a:solidFill>
                <a:srgbClr val="000000"/>
              </a:solidFill>
              <a:latin typeface="Arial"/>
              <a:ea typeface="Arial"/>
              <a:cs typeface="Arial"/>
            </a:rPr>
            <a:t>Cancelled</a:t>
          </a:r>
        </a:p>
      </xdr:txBody>
    </xdr:sp>
    <xdr:clientData/>
  </xdr:twoCellAnchor>
  <xdr:twoCellAnchor>
    <xdr:from>
      <xdr:col>9</xdr:col>
      <xdr:colOff>0</xdr:colOff>
      <xdr:row>4</xdr:row>
      <xdr:rowOff>0</xdr:rowOff>
    </xdr:from>
    <xdr:to>
      <xdr:col>10</xdr:col>
      <xdr:colOff>0</xdr:colOff>
      <xdr:row>14</xdr:row>
      <xdr:rowOff>304800</xdr:rowOff>
    </xdr:to>
    <xdr:sp>
      <xdr:nvSpPr>
        <xdr:cNvPr id="5" name="Text Box 11"/>
        <xdr:cNvSpPr txBox="1">
          <a:spLocks noChangeArrowheads="1"/>
        </xdr:cNvSpPr>
      </xdr:nvSpPr>
      <xdr:spPr>
        <a:xfrm>
          <a:off x="4581525" y="1371600"/>
          <a:ext cx="447675" cy="3352800"/>
        </a:xfrm>
        <a:prstGeom prst="rect">
          <a:avLst/>
        </a:prstGeom>
        <a:solidFill>
          <a:srgbClr val="C0C0C0"/>
        </a:solidFill>
        <a:ln w="3175" cmpd="sng">
          <a:solidFill>
            <a:srgbClr val="000000"/>
          </a:solidFill>
          <a:headEnd type="none"/>
          <a:tailEnd type="none"/>
        </a:ln>
      </xdr:spPr>
      <xdr:txBody>
        <a:bodyPr vertOverflow="clip" wrap="square" lIns="36576" tIns="0" rIns="36576" bIns="0" anchor="ctr" vert="wordArtVertRtl"/>
        <a:p>
          <a:pPr algn="ctr">
            <a:defRPr/>
          </a:pPr>
          <a:r>
            <a:rPr lang="en-US" cap="none" sz="1200" b="1" i="1" u="none" baseline="0">
              <a:solidFill>
                <a:srgbClr val="000000"/>
              </a:solidFill>
              <a:latin typeface="Arial"/>
              <a:ea typeface="Arial"/>
              <a:cs typeface="Arial"/>
            </a:rPr>
            <a:t>Cancelled</a:t>
          </a:r>
        </a:p>
      </xdr:txBody>
    </xdr:sp>
    <xdr:clientData/>
  </xdr:twoCellAnchor>
  <xdr:twoCellAnchor editAs="oneCell">
    <xdr:from>
      <xdr:col>1</xdr:col>
      <xdr:colOff>180975</xdr:colOff>
      <xdr:row>0</xdr:row>
      <xdr:rowOff>19050</xdr:rowOff>
    </xdr:from>
    <xdr:to>
      <xdr:col>1</xdr:col>
      <xdr:colOff>1057275</xdr:colOff>
      <xdr:row>0</xdr:row>
      <xdr:rowOff>657225</xdr:rowOff>
    </xdr:to>
    <xdr:pic>
      <xdr:nvPicPr>
        <xdr:cNvPr id="6" name="Picture 6" descr="RAHBC Logo.JPG"/>
        <xdr:cNvPicPr preferRelativeResize="1">
          <a:picLocks noChangeAspect="1"/>
        </xdr:cNvPicPr>
      </xdr:nvPicPr>
      <xdr:blipFill>
        <a:blip r:embed="rId1"/>
        <a:stretch>
          <a:fillRect/>
        </a:stretch>
      </xdr:blipFill>
      <xdr:spPr>
        <a:xfrm>
          <a:off x="180975" y="19050"/>
          <a:ext cx="8763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39</xdr:row>
      <xdr:rowOff>9525</xdr:rowOff>
    </xdr:from>
    <xdr:ext cx="638175" cy="2981325"/>
    <xdr:sp>
      <xdr:nvSpPr>
        <xdr:cNvPr id="1" name="Text Box 49"/>
        <xdr:cNvSpPr txBox="1">
          <a:spLocks noChangeArrowheads="1"/>
        </xdr:cNvSpPr>
      </xdr:nvSpPr>
      <xdr:spPr>
        <a:xfrm>
          <a:off x="3552825" y="9906000"/>
          <a:ext cx="638175" cy="2981325"/>
        </a:xfrm>
        <a:prstGeom prst="rect">
          <a:avLst/>
        </a:prstGeom>
        <a:solidFill>
          <a:srgbClr val="C0C0C0"/>
        </a:solidFill>
        <a:ln w="3175" cmpd="sng">
          <a:solidFill>
            <a:srgbClr val="000000"/>
          </a:solidFill>
          <a:headEnd type="none"/>
          <a:tailEnd type="none"/>
        </a:ln>
      </xdr:spPr>
      <xdr:txBody>
        <a:bodyPr vertOverflow="clip" wrap="square" lIns="27432" tIns="0" rIns="27432" bIns="0" anchor="ctr" vert="wordArtVertRtl"/>
        <a:p>
          <a:pPr algn="ctr">
            <a:defRPr/>
          </a:pPr>
          <a:r>
            <a:rPr lang="en-US" cap="none" sz="1000" b="1" i="1" u="none" baseline="0">
              <a:solidFill>
                <a:srgbClr val="000000"/>
              </a:solidFill>
              <a:latin typeface="Arial"/>
              <a:ea typeface="Arial"/>
              <a:cs typeface="Arial"/>
            </a:rPr>
            <a:t>Cancelled</a:t>
          </a:r>
        </a:p>
      </xdr:txBody>
    </xdr:sp>
    <xdr:clientData/>
  </xdr:oneCellAnchor>
  <xdr:oneCellAnchor>
    <xdr:from>
      <xdr:col>8</xdr:col>
      <xdr:colOff>0</xdr:colOff>
      <xdr:row>39</xdr:row>
      <xdr:rowOff>9525</xdr:rowOff>
    </xdr:from>
    <xdr:ext cx="638175" cy="2981325"/>
    <xdr:sp>
      <xdr:nvSpPr>
        <xdr:cNvPr id="2" name="Text Box 50"/>
        <xdr:cNvSpPr txBox="1">
          <a:spLocks noChangeArrowheads="1"/>
        </xdr:cNvSpPr>
      </xdr:nvSpPr>
      <xdr:spPr>
        <a:xfrm>
          <a:off x="4314825" y="9906000"/>
          <a:ext cx="638175" cy="2981325"/>
        </a:xfrm>
        <a:prstGeom prst="rect">
          <a:avLst/>
        </a:prstGeom>
        <a:solidFill>
          <a:srgbClr val="C0C0C0"/>
        </a:solidFill>
        <a:ln w="3175" cmpd="sng">
          <a:solidFill>
            <a:srgbClr val="000000"/>
          </a:solidFill>
          <a:headEnd type="none"/>
          <a:tailEnd type="none"/>
        </a:ln>
      </xdr:spPr>
      <xdr:txBody>
        <a:bodyPr vertOverflow="clip" wrap="square" lIns="27432" tIns="0" rIns="27432" bIns="0" anchor="ctr" vert="wordArtVertRtl"/>
        <a:p>
          <a:pPr algn="ctr">
            <a:defRPr/>
          </a:pPr>
          <a:r>
            <a:rPr lang="en-US" cap="none" sz="1000" b="1" i="1" u="none" baseline="0">
              <a:solidFill>
                <a:srgbClr val="000000"/>
              </a:solidFill>
              <a:latin typeface="Arial"/>
              <a:ea typeface="Arial"/>
              <a:cs typeface="Arial"/>
            </a:rPr>
            <a:t>Cancelled</a:t>
          </a:r>
        </a:p>
      </xdr:txBody>
    </xdr:sp>
    <xdr:clientData/>
  </xdr:oneCellAnchor>
  <xdr:oneCellAnchor>
    <xdr:from>
      <xdr:col>9</xdr:col>
      <xdr:colOff>9525</xdr:colOff>
      <xdr:row>39</xdr:row>
      <xdr:rowOff>9525</xdr:rowOff>
    </xdr:from>
    <xdr:ext cx="638175" cy="2981325"/>
    <xdr:sp>
      <xdr:nvSpPr>
        <xdr:cNvPr id="3" name="Text Box 51"/>
        <xdr:cNvSpPr txBox="1">
          <a:spLocks noChangeArrowheads="1"/>
        </xdr:cNvSpPr>
      </xdr:nvSpPr>
      <xdr:spPr>
        <a:xfrm>
          <a:off x="4972050" y="9906000"/>
          <a:ext cx="638175" cy="2981325"/>
        </a:xfrm>
        <a:prstGeom prst="rect">
          <a:avLst/>
        </a:prstGeom>
        <a:solidFill>
          <a:srgbClr val="C0C0C0"/>
        </a:solidFill>
        <a:ln w="3175" cmpd="sng">
          <a:solidFill>
            <a:srgbClr val="000000"/>
          </a:solidFill>
          <a:headEnd type="none"/>
          <a:tailEnd type="none"/>
        </a:ln>
      </xdr:spPr>
      <xdr:txBody>
        <a:bodyPr vertOverflow="clip" wrap="square" lIns="27432" tIns="0" rIns="27432" bIns="0" anchor="ctr" vert="wordArtVertRtl"/>
        <a:p>
          <a:pPr algn="ctr">
            <a:defRPr/>
          </a:pPr>
          <a:r>
            <a:rPr lang="en-US" cap="none" sz="1000" b="1" i="1" u="none" baseline="0">
              <a:solidFill>
                <a:srgbClr val="000000"/>
              </a:solidFill>
              <a:latin typeface="Arial"/>
              <a:ea typeface="Arial"/>
              <a:cs typeface="Arial"/>
            </a:rPr>
            <a:t>Cancelled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USNAS05\mu50391$\sailing\TeamRace_0506\12%20Sep%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USNAS05\mu50391$\sailing\TeamRace_0506\11%20Aug%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 06 Helms"/>
      <sheetName val="Summary"/>
      <sheetName val="Results Overall"/>
      <sheetName val="Rank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O17"/>
  <sheetViews>
    <sheetView tabSelected="1" zoomScalePageLayoutView="0" workbookViewId="0" topLeftCell="B1">
      <selection activeCell="S16" sqref="S16"/>
    </sheetView>
  </sheetViews>
  <sheetFormatPr defaultColWidth="9.140625" defaultRowHeight="12.75"/>
  <cols>
    <col min="1" max="1" width="5.00390625" style="43" hidden="1" customWidth="1"/>
    <col min="2" max="2" width="21.7109375" style="43" customWidth="1"/>
    <col min="3" max="12" width="6.7109375" style="43" customWidth="1"/>
    <col min="13" max="13" width="8.7109375" style="43" customWidth="1"/>
    <col min="14" max="14" width="10.57421875" style="43" bestFit="1" customWidth="1"/>
    <col min="15" max="15" width="9.140625" style="43" hidden="1" customWidth="1"/>
    <col min="16" max="17" width="0" style="43" hidden="1" customWidth="1"/>
    <col min="18" max="16384" width="9.140625" style="43" customWidth="1"/>
  </cols>
  <sheetData>
    <row r="1" spans="2:17" ht="54" customHeight="1" thickBot="1">
      <c r="B1" s="361" t="s">
        <v>289</v>
      </c>
      <c r="C1" s="362"/>
      <c r="D1" s="362"/>
      <c r="E1" s="362"/>
      <c r="F1" s="362"/>
      <c r="G1" s="362"/>
      <c r="H1" s="362"/>
      <c r="I1" s="362"/>
      <c r="J1" s="362"/>
      <c r="K1" s="362"/>
      <c r="L1" s="362"/>
      <c r="M1" s="362"/>
      <c r="N1" s="363"/>
      <c r="O1" s="122"/>
      <c r="P1" s="122"/>
      <c r="Q1" s="332"/>
    </row>
    <row r="2" spans="2:17" ht="18" customHeight="1">
      <c r="B2" s="364" t="s">
        <v>0</v>
      </c>
      <c r="C2" s="367" t="s">
        <v>15</v>
      </c>
      <c r="D2" s="368"/>
      <c r="E2" s="368"/>
      <c r="F2" s="368"/>
      <c r="G2" s="368"/>
      <c r="H2" s="368"/>
      <c r="I2" s="368"/>
      <c r="J2" s="368"/>
      <c r="K2" s="368"/>
      <c r="L2" s="368"/>
      <c r="M2" s="372" t="s">
        <v>264</v>
      </c>
      <c r="N2" s="369" t="s">
        <v>227</v>
      </c>
      <c r="O2" s="375" t="s">
        <v>121</v>
      </c>
      <c r="P2" s="355" t="s">
        <v>284</v>
      </c>
      <c r="Q2" s="358" t="s">
        <v>285</v>
      </c>
    </row>
    <row r="3" spans="2:17" ht="18" customHeight="1">
      <c r="B3" s="365"/>
      <c r="C3" s="179">
        <v>1</v>
      </c>
      <c r="D3" s="66">
        <v>2</v>
      </c>
      <c r="E3" s="66">
        <v>3</v>
      </c>
      <c r="F3" s="67">
        <v>4</v>
      </c>
      <c r="G3" s="66">
        <v>5</v>
      </c>
      <c r="H3" s="66">
        <v>6</v>
      </c>
      <c r="I3" s="66">
        <v>7</v>
      </c>
      <c r="J3" s="66">
        <v>8</v>
      </c>
      <c r="K3" s="66">
        <v>9</v>
      </c>
      <c r="L3" s="66">
        <v>10</v>
      </c>
      <c r="M3" s="373"/>
      <c r="N3" s="370"/>
      <c r="O3" s="376"/>
      <c r="P3" s="356"/>
      <c r="Q3" s="359"/>
    </row>
    <row r="4" spans="2:17" ht="18" customHeight="1" thickBot="1">
      <c r="B4" s="366"/>
      <c r="C4" s="180" t="s">
        <v>59</v>
      </c>
      <c r="D4" s="178" t="s">
        <v>60</v>
      </c>
      <c r="E4" s="178" t="s">
        <v>61</v>
      </c>
      <c r="F4" s="178" t="s">
        <v>62</v>
      </c>
      <c r="G4" s="178" t="s">
        <v>63</v>
      </c>
      <c r="H4" s="178" t="s">
        <v>64</v>
      </c>
      <c r="I4" s="178" t="s">
        <v>65</v>
      </c>
      <c r="J4" s="178" t="s">
        <v>66</v>
      </c>
      <c r="K4" s="178" t="s">
        <v>67</v>
      </c>
      <c r="L4" s="178" t="s">
        <v>68</v>
      </c>
      <c r="M4" s="374"/>
      <c r="N4" s="371"/>
      <c r="O4" s="377"/>
      <c r="P4" s="357"/>
      <c r="Q4" s="360"/>
    </row>
    <row r="5" spans="1:17" ht="24" customHeight="1">
      <c r="A5" s="43">
        <v>1</v>
      </c>
      <c r="B5" s="286" t="s">
        <v>51</v>
      </c>
      <c r="C5" s="181"/>
      <c r="D5" s="177">
        <v>1</v>
      </c>
      <c r="E5" s="177"/>
      <c r="F5" s="177"/>
      <c r="G5" s="177"/>
      <c r="H5" s="176">
        <v>1</v>
      </c>
      <c r="I5" s="177">
        <v>3</v>
      </c>
      <c r="J5" s="177"/>
      <c r="K5" s="263">
        <v>2</v>
      </c>
      <c r="L5" s="176">
        <v>1</v>
      </c>
      <c r="M5" s="287">
        <f aca="true" t="shared" si="0" ref="M5:M14">SUM(C5:L5)+(MIN(C5:L5)/1000)</f>
        <v>8.001</v>
      </c>
      <c r="N5" s="294">
        <f aca="true" t="shared" si="1" ref="N5:N14">RANK(M5,M$5:M$15,1)</f>
        <v>1</v>
      </c>
      <c r="O5" s="291">
        <v>0</v>
      </c>
      <c r="P5" s="333"/>
      <c r="Q5" s="334"/>
    </row>
    <row r="6" spans="1:17" ht="24" customHeight="1">
      <c r="A6" s="43">
        <v>3</v>
      </c>
      <c r="B6" s="285" t="s">
        <v>6</v>
      </c>
      <c r="C6" s="182"/>
      <c r="D6" s="7">
        <v>3</v>
      </c>
      <c r="E6" s="7"/>
      <c r="F6" s="7"/>
      <c r="G6" s="7"/>
      <c r="H6" s="44">
        <v>2</v>
      </c>
      <c r="I6" s="176">
        <v>1</v>
      </c>
      <c r="J6" s="7"/>
      <c r="K6" s="264">
        <v>1</v>
      </c>
      <c r="L6" s="44">
        <v>2</v>
      </c>
      <c r="M6" s="288">
        <f t="shared" si="0"/>
        <v>9.001</v>
      </c>
      <c r="N6" s="295">
        <f t="shared" si="1"/>
        <v>2</v>
      </c>
      <c r="O6" s="292">
        <v>0</v>
      </c>
      <c r="P6" s="335"/>
      <c r="Q6" s="336"/>
    </row>
    <row r="7" spans="1:17" ht="24" customHeight="1">
      <c r="A7" s="43">
        <v>8</v>
      </c>
      <c r="B7" s="190" t="s">
        <v>286</v>
      </c>
      <c r="C7" s="182"/>
      <c r="D7" s="7">
        <v>8</v>
      </c>
      <c r="E7" s="7"/>
      <c r="F7" s="7"/>
      <c r="G7" s="7"/>
      <c r="H7" s="44">
        <v>6</v>
      </c>
      <c r="I7" s="7">
        <v>5</v>
      </c>
      <c r="J7" s="7"/>
      <c r="K7" s="264">
        <v>4</v>
      </c>
      <c r="L7" s="44">
        <v>3</v>
      </c>
      <c r="M7" s="288">
        <f t="shared" si="0"/>
        <v>26.003</v>
      </c>
      <c r="N7" s="295">
        <f t="shared" si="1"/>
        <v>3</v>
      </c>
      <c r="O7" s="292">
        <v>0</v>
      </c>
      <c r="P7" s="335"/>
      <c r="Q7" s="336"/>
    </row>
    <row r="8" spans="1:249" s="93" customFormat="1" ht="24" customHeight="1">
      <c r="A8" s="43">
        <v>5</v>
      </c>
      <c r="B8" s="187" t="s">
        <v>85</v>
      </c>
      <c r="C8" s="182"/>
      <c r="D8" s="7">
        <v>5</v>
      </c>
      <c r="E8" s="7"/>
      <c r="F8" s="7"/>
      <c r="G8" s="7"/>
      <c r="H8" s="7">
        <v>5</v>
      </c>
      <c r="I8" s="7">
        <v>8</v>
      </c>
      <c r="J8" s="7"/>
      <c r="K8" s="264">
        <v>5</v>
      </c>
      <c r="L8" s="44">
        <v>4</v>
      </c>
      <c r="M8" s="288">
        <f t="shared" si="0"/>
        <v>27.004</v>
      </c>
      <c r="N8" s="295">
        <f t="shared" si="1"/>
        <v>4</v>
      </c>
      <c r="O8" s="292">
        <v>0</v>
      </c>
      <c r="P8" s="335"/>
      <c r="Q8" s="336"/>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row>
    <row r="9" spans="1:17" ht="24" customHeight="1">
      <c r="A9" s="93">
        <v>6</v>
      </c>
      <c r="B9" s="194" t="s">
        <v>16</v>
      </c>
      <c r="C9" s="183"/>
      <c r="D9" s="92">
        <v>9</v>
      </c>
      <c r="E9" s="92"/>
      <c r="F9" s="92"/>
      <c r="G9" s="92"/>
      <c r="H9" s="91">
        <v>4</v>
      </c>
      <c r="I9" s="7">
        <v>2</v>
      </c>
      <c r="J9" s="92"/>
      <c r="K9" s="264">
        <v>8</v>
      </c>
      <c r="L9" s="91">
        <v>5</v>
      </c>
      <c r="M9" s="288">
        <f t="shared" si="0"/>
        <v>28.002</v>
      </c>
      <c r="N9" s="295">
        <f t="shared" si="1"/>
        <v>5</v>
      </c>
      <c r="O9" s="292">
        <v>0</v>
      </c>
      <c r="P9" s="335"/>
      <c r="Q9" s="336"/>
    </row>
    <row r="10" spans="1:17" ht="24" customHeight="1">
      <c r="A10" s="43">
        <v>9</v>
      </c>
      <c r="B10" s="188" t="s">
        <v>130</v>
      </c>
      <c r="C10" s="182"/>
      <c r="D10" s="7">
        <v>6</v>
      </c>
      <c r="E10" s="7"/>
      <c r="F10" s="7"/>
      <c r="G10" s="7"/>
      <c r="H10" s="44">
        <v>3</v>
      </c>
      <c r="I10" s="198">
        <v>6</v>
      </c>
      <c r="J10" s="7"/>
      <c r="K10" s="264">
        <v>3</v>
      </c>
      <c r="L10" s="44">
        <v>10</v>
      </c>
      <c r="M10" s="288">
        <f t="shared" si="0"/>
        <v>28.003</v>
      </c>
      <c r="N10" s="295">
        <f t="shared" si="1"/>
        <v>6</v>
      </c>
      <c r="O10" s="292">
        <v>0</v>
      </c>
      <c r="P10" s="335"/>
      <c r="Q10" s="336"/>
    </row>
    <row r="11" spans="1:17" ht="24" customHeight="1">
      <c r="A11" s="43">
        <v>2</v>
      </c>
      <c r="B11" s="186" t="s">
        <v>9</v>
      </c>
      <c r="C11" s="182"/>
      <c r="D11" s="7">
        <v>2</v>
      </c>
      <c r="E11" s="7"/>
      <c r="F11" s="7"/>
      <c r="G11" s="7"/>
      <c r="H11" s="44">
        <v>7</v>
      </c>
      <c r="I11" s="7">
        <v>7</v>
      </c>
      <c r="J11" s="7"/>
      <c r="K11" s="264">
        <v>9</v>
      </c>
      <c r="L11" s="44">
        <v>8</v>
      </c>
      <c r="M11" s="288">
        <f t="shared" si="0"/>
        <v>33.002</v>
      </c>
      <c r="N11" s="295">
        <f t="shared" si="1"/>
        <v>7</v>
      </c>
      <c r="O11" s="292">
        <v>0</v>
      </c>
      <c r="P11" s="335"/>
      <c r="Q11" s="336"/>
    </row>
    <row r="12" spans="1:17" ht="24" customHeight="1">
      <c r="A12" s="43">
        <v>7</v>
      </c>
      <c r="B12" s="189" t="s">
        <v>54</v>
      </c>
      <c r="C12" s="182"/>
      <c r="D12" s="7">
        <v>7</v>
      </c>
      <c r="E12" s="7"/>
      <c r="F12" s="7"/>
      <c r="G12" s="7"/>
      <c r="H12" s="44">
        <v>8</v>
      </c>
      <c r="I12" s="7">
        <v>4</v>
      </c>
      <c r="J12" s="7"/>
      <c r="K12" s="264">
        <v>7</v>
      </c>
      <c r="L12" s="44">
        <v>7</v>
      </c>
      <c r="M12" s="288">
        <f t="shared" si="0"/>
        <v>33.004</v>
      </c>
      <c r="N12" s="295">
        <f t="shared" si="1"/>
        <v>8</v>
      </c>
      <c r="O12" s="292">
        <v>0</v>
      </c>
      <c r="P12" s="335"/>
      <c r="Q12" s="336"/>
    </row>
    <row r="13" spans="1:17" ht="24" customHeight="1" thickBot="1">
      <c r="A13" s="43">
        <v>4</v>
      </c>
      <c r="B13" s="193" t="s">
        <v>143</v>
      </c>
      <c r="C13" s="182"/>
      <c r="D13" s="7">
        <v>4</v>
      </c>
      <c r="E13" s="7"/>
      <c r="F13" s="7"/>
      <c r="G13" s="7"/>
      <c r="H13" s="44">
        <v>9.5</v>
      </c>
      <c r="I13" s="7">
        <v>9.5</v>
      </c>
      <c r="J13" s="7"/>
      <c r="K13" s="264">
        <v>6</v>
      </c>
      <c r="L13" s="44">
        <v>6</v>
      </c>
      <c r="M13" s="288">
        <f t="shared" si="0"/>
        <v>35.004</v>
      </c>
      <c r="N13" s="295">
        <f t="shared" si="1"/>
        <v>9</v>
      </c>
      <c r="O13" s="292">
        <v>0</v>
      </c>
      <c r="P13" s="335"/>
      <c r="Q13" s="336"/>
    </row>
    <row r="14" spans="1:249" s="93" customFormat="1" ht="24" customHeight="1">
      <c r="A14" s="93">
        <v>10</v>
      </c>
      <c r="B14" s="191" t="s">
        <v>142</v>
      </c>
      <c r="C14" s="184"/>
      <c r="D14" s="151">
        <v>10</v>
      </c>
      <c r="E14" s="92"/>
      <c r="F14" s="92"/>
      <c r="G14" s="92"/>
      <c r="H14" s="7">
        <v>9.5</v>
      </c>
      <c r="I14" s="7">
        <v>9.5</v>
      </c>
      <c r="J14" s="92"/>
      <c r="K14" s="264">
        <v>10</v>
      </c>
      <c r="L14" s="91">
        <v>11</v>
      </c>
      <c r="M14" s="289">
        <f t="shared" si="0"/>
        <v>50.0095</v>
      </c>
      <c r="N14" s="296">
        <f t="shared" si="1"/>
        <v>10</v>
      </c>
      <c r="O14" s="292">
        <v>0</v>
      </c>
      <c r="P14" s="337"/>
      <c r="Q14" s="338"/>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row>
    <row r="15" spans="1:17" ht="24" customHeight="1" thickBot="1">
      <c r="A15" s="43">
        <v>11</v>
      </c>
      <c r="B15" s="192" t="s">
        <v>106</v>
      </c>
      <c r="C15" s="185"/>
      <c r="D15" s="174"/>
      <c r="E15" s="175"/>
      <c r="F15" s="175"/>
      <c r="G15" s="175"/>
      <c r="H15" s="174"/>
      <c r="I15" s="174"/>
      <c r="J15" s="175"/>
      <c r="K15" s="283"/>
      <c r="L15" s="284"/>
      <c r="M15" s="290"/>
      <c r="N15" s="297"/>
      <c r="O15" s="293"/>
      <c r="P15" s="339"/>
      <c r="Q15" s="340"/>
    </row>
    <row r="16" spans="2:14" ht="9" customHeight="1">
      <c r="B16" s="45"/>
      <c r="C16" s="45"/>
      <c r="D16" s="45"/>
      <c r="E16" s="45"/>
      <c r="F16" s="45"/>
      <c r="G16" s="45"/>
      <c r="H16" s="45"/>
      <c r="I16" s="45"/>
      <c r="J16" s="45"/>
      <c r="K16" s="45"/>
      <c r="L16" s="45"/>
      <c r="M16" s="45"/>
      <c r="N16" s="45"/>
    </row>
    <row r="17" spans="2:3" ht="12.75">
      <c r="B17" s="68" t="s">
        <v>69</v>
      </c>
      <c r="C17" s="69" t="s">
        <v>70</v>
      </c>
    </row>
  </sheetData>
  <sheetProtection/>
  <protectedRanges>
    <protectedRange sqref="H2:I4" name="Range2_1_1_1"/>
    <protectedRange sqref="D2:E4" name="Range 1_1_1_1_2"/>
    <protectedRange sqref="D1:E1" name="Range 1_1_1_1_1_1"/>
    <protectedRange sqref="B13:B14 B5:B11" name="Range 1_1_1_2"/>
    <protectedRange sqref="B15 B12" name="Range 1_1_1_3_1"/>
  </protectedRanges>
  <mergeCells count="8">
    <mergeCell ref="P2:P4"/>
    <mergeCell ref="Q2:Q4"/>
    <mergeCell ref="B1:N1"/>
    <mergeCell ref="B2:B4"/>
    <mergeCell ref="C2:L2"/>
    <mergeCell ref="N2:N4"/>
    <mergeCell ref="M2:M4"/>
    <mergeCell ref="O2:O4"/>
  </mergeCells>
  <conditionalFormatting sqref="K5 J5:J15 L5:L15 H9:H13 H5:H7 C5:C15 D5:D14 E5:G15 I5:I6">
    <cfRule type="cellIs" priority="3" dxfId="1" operator="equal" stopIfTrue="1">
      <formula>1</formula>
    </cfRule>
    <cfRule type="cellIs" priority="4" dxfId="5"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P102"/>
  <sheetViews>
    <sheetView zoomScale="70" zoomScaleNormal="70" zoomScalePageLayoutView="0" workbookViewId="0" topLeftCell="A1">
      <selection activeCell="AF19" sqref="AF19"/>
    </sheetView>
  </sheetViews>
  <sheetFormatPr defaultColWidth="9.140625" defaultRowHeight="12.75"/>
  <cols>
    <col min="1" max="1" width="20.7109375" style="6" customWidth="1"/>
    <col min="2" max="2" width="1.7109375" style="6" customWidth="1"/>
    <col min="3" max="4" width="9.7109375" style="6" customWidth="1"/>
    <col min="5" max="5" width="1.7109375" style="6" customWidth="1"/>
    <col min="6" max="7" width="9.7109375" style="6" customWidth="1"/>
    <col min="8" max="8" width="1.7109375" style="6" customWidth="1"/>
    <col min="9" max="10" width="9.7109375" style="6" customWidth="1"/>
    <col min="11" max="11" width="1.7109375" style="6" customWidth="1"/>
    <col min="12" max="12" width="10.7109375" style="6" customWidth="1"/>
    <col min="13" max="13" width="1.7109375" style="6" customWidth="1"/>
    <col min="14" max="14" width="10.7109375" style="6" customWidth="1"/>
    <col min="15" max="15" width="1.7109375" style="6" customWidth="1"/>
    <col min="16" max="16" width="10.57421875" style="6" customWidth="1"/>
    <col min="17" max="16384" width="9.140625" style="6" customWidth="1"/>
  </cols>
  <sheetData>
    <row r="1" spans="1:16" ht="15.75">
      <c r="A1" s="378" t="s">
        <v>17</v>
      </c>
      <c r="B1" s="379"/>
      <c r="C1" s="380"/>
      <c r="D1" s="378" t="s">
        <v>18</v>
      </c>
      <c r="E1" s="379"/>
      <c r="F1" s="380"/>
      <c r="G1" s="381" t="s">
        <v>8</v>
      </c>
      <c r="H1" s="16"/>
      <c r="I1" s="383" t="s">
        <v>263</v>
      </c>
      <c r="J1" s="384"/>
      <c r="K1" s="384"/>
      <c r="L1" s="384"/>
      <c r="M1" s="384"/>
      <c r="N1" s="384"/>
      <c r="O1" s="384"/>
      <c r="P1" s="385"/>
    </row>
    <row r="2" spans="1:16" ht="15.75">
      <c r="A2" s="389" t="s">
        <v>262</v>
      </c>
      <c r="B2" s="390"/>
      <c r="C2" s="391"/>
      <c r="D2" s="392">
        <v>40704</v>
      </c>
      <c r="E2" s="393"/>
      <c r="F2" s="394"/>
      <c r="G2" s="382"/>
      <c r="H2" s="162"/>
      <c r="I2" s="386"/>
      <c r="J2" s="387"/>
      <c r="K2" s="387"/>
      <c r="L2" s="387"/>
      <c r="M2" s="387"/>
      <c r="N2" s="387"/>
      <c r="O2" s="387"/>
      <c r="P2" s="388"/>
    </row>
    <row r="3" spans="1:16" ht="15.75">
      <c r="A3" s="20"/>
      <c r="B3" s="21"/>
      <c r="C3" s="21"/>
      <c r="D3" s="21"/>
      <c r="E3" s="21"/>
      <c r="F3" s="21"/>
      <c r="G3" s="21"/>
      <c r="H3" s="21"/>
      <c r="I3" s="21"/>
      <c r="J3" s="21"/>
      <c r="K3" s="22"/>
      <c r="L3" s="21"/>
      <c r="M3" s="21"/>
      <c r="N3" s="21"/>
      <c r="O3" s="21"/>
      <c r="P3" s="23"/>
    </row>
    <row r="4" spans="1:16" ht="47.25">
      <c r="A4" s="35" t="s">
        <v>0</v>
      </c>
      <c r="B4" s="70"/>
      <c r="C4" s="71">
        <v>1</v>
      </c>
      <c r="D4" s="71">
        <v>2</v>
      </c>
      <c r="E4" s="70"/>
      <c r="F4" s="71">
        <v>3</v>
      </c>
      <c r="G4" s="204">
        <v>4</v>
      </c>
      <c r="H4" s="70"/>
      <c r="I4" s="204">
        <v>5</v>
      </c>
      <c r="J4" s="205">
        <v>6</v>
      </c>
      <c r="K4" s="70"/>
      <c r="L4" s="71" t="s">
        <v>19</v>
      </c>
      <c r="M4" s="70"/>
      <c r="N4" s="71" t="s">
        <v>7</v>
      </c>
      <c r="O4" s="70"/>
      <c r="P4" s="71" t="s">
        <v>20</v>
      </c>
    </row>
    <row r="5" spans="1:16" ht="19.5">
      <c r="A5" s="213" t="s">
        <v>51</v>
      </c>
      <c r="B5" s="73"/>
      <c r="C5" s="209">
        <v>1</v>
      </c>
      <c r="D5" s="209">
        <v>2</v>
      </c>
      <c r="E5" s="166"/>
      <c r="F5" s="209">
        <v>2</v>
      </c>
      <c r="G5" s="209">
        <v>3</v>
      </c>
      <c r="H5" s="70"/>
      <c r="I5" s="209">
        <v>1</v>
      </c>
      <c r="J5" s="209">
        <v>1</v>
      </c>
      <c r="K5" s="167"/>
      <c r="L5" s="168"/>
      <c r="M5" s="167"/>
      <c r="N5" s="261">
        <f aca="true" t="shared" si="0" ref="N5:N14">SUM(C5:L5)+MIN(C5:J5)/100</f>
        <v>10.01</v>
      </c>
      <c r="O5" s="222"/>
      <c r="P5" s="223">
        <f aca="true" t="shared" si="1" ref="P5:P14">RANK(N5,$N$5:$N$15,1)</f>
        <v>1</v>
      </c>
    </row>
    <row r="6" spans="1:16" ht="19.5">
      <c r="A6" s="210" t="s">
        <v>6</v>
      </c>
      <c r="B6" s="73"/>
      <c r="C6" s="209">
        <v>2</v>
      </c>
      <c r="D6" s="209">
        <v>11</v>
      </c>
      <c r="E6" s="166"/>
      <c r="F6" s="209">
        <v>1</v>
      </c>
      <c r="G6" s="209">
        <v>1</v>
      </c>
      <c r="H6" s="70"/>
      <c r="I6" s="209">
        <v>2</v>
      </c>
      <c r="J6" s="209">
        <v>2</v>
      </c>
      <c r="K6" s="167"/>
      <c r="L6" s="168"/>
      <c r="M6" s="167"/>
      <c r="N6" s="261">
        <f t="shared" si="0"/>
        <v>19.01</v>
      </c>
      <c r="O6" s="222"/>
      <c r="P6" s="223">
        <f t="shared" si="1"/>
        <v>2</v>
      </c>
    </row>
    <row r="7" spans="1:16" ht="19.5">
      <c r="A7" s="218" t="s">
        <v>286</v>
      </c>
      <c r="B7" s="74"/>
      <c r="C7" s="209">
        <v>5</v>
      </c>
      <c r="D7" s="209">
        <v>4</v>
      </c>
      <c r="E7" s="170"/>
      <c r="F7" s="209">
        <v>5</v>
      </c>
      <c r="G7" s="209">
        <v>7</v>
      </c>
      <c r="H7" s="70"/>
      <c r="I7" s="209">
        <v>5</v>
      </c>
      <c r="J7" s="209">
        <v>4</v>
      </c>
      <c r="K7" s="171"/>
      <c r="L7" s="168"/>
      <c r="M7" s="171"/>
      <c r="N7" s="261">
        <f t="shared" si="0"/>
        <v>30.04</v>
      </c>
      <c r="O7" s="224"/>
      <c r="P7" s="223">
        <f t="shared" si="1"/>
        <v>3</v>
      </c>
    </row>
    <row r="8" spans="1:16" ht="19.5">
      <c r="A8" s="217" t="s">
        <v>85</v>
      </c>
      <c r="B8" s="74"/>
      <c r="C8" s="209">
        <v>3</v>
      </c>
      <c r="D8" s="209">
        <v>1</v>
      </c>
      <c r="E8" s="170"/>
      <c r="F8" s="209">
        <v>9</v>
      </c>
      <c r="G8" s="209">
        <v>8</v>
      </c>
      <c r="H8" s="70"/>
      <c r="I8" s="209">
        <v>4</v>
      </c>
      <c r="J8" s="209">
        <v>5</v>
      </c>
      <c r="K8" s="171"/>
      <c r="L8" s="168">
        <v>2</v>
      </c>
      <c r="M8" s="171"/>
      <c r="N8" s="261">
        <f t="shared" si="0"/>
        <v>32.01</v>
      </c>
      <c r="O8" s="224"/>
      <c r="P8" s="223">
        <f t="shared" si="1"/>
        <v>4</v>
      </c>
    </row>
    <row r="9" spans="1:16" ht="19.5">
      <c r="A9" s="214" t="s">
        <v>16</v>
      </c>
      <c r="B9" s="74"/>
      <c r="C9" s="209">
        <v>4</v>
      </c>
      <c r="D9" s="209">
        <v>3</v>
      </c>
      <c r="E9" s="170"/>
      <c r="F9" s="209">
        <v>6</v>
      </c>
      <c r="G9" s="209">
        <v>6</v>
      </c>
      <c r="H9" s="70"/>
      <c r="I9" s="209">
        <v>8</v>
      </c>
      <c r="J9" s="209">
        <v>8</v>
      </c>
      <c r="K9" s="171"/>
      <c r="L9" s="168"/>
      <c r="M9" s="171"/>
      <c r="N9" s="261">
        <f t="shared" si="0"/>
        <v>35.03</v>
      </c>
      <c r="O9" s="224"/>
      <c r="P9" s="223">
        <f t="shared" si="1"/>
        <v>5</v>
      </c>
    </row>
    <row r="10" spans="1:16" ht="19.5">
      <c r="A10" s="220" t="s">
        <v>143</v>
      </c>
      <c r="B10" s="74"/>
      <c r="C10" s="209">
        <v>11</v>
      </c>
      <c r="D10" s="209">
        <v>11</v>
      </c>
      <c r="E10" s="170"/>
      <c r="F10" s="209">
        <v>7</v>
      </c>
      <c r="G10" s="209">
        <v>2</v>
      </c>
      <c r="H10" s="70"/>
      <c r="I10" s="209">
        <v>6</v>
      </c>
      <c r="J10" s="209">
        <v>3</v>
      </c>
      <c r="K10" s="171"/>
      <c r="L10" s="172">
        <v>4</v>
      </c>
      <c r="M10" s="171"/>
      <c r="N10" s="261">
        <f t="shared" si="0"/>
        <v>44.02</v>
      </c>
      <c r="O10" s="224"/>
      <c r="P10" s="223">
        <f t="shared" si="1"/>
        <v>6</v>
      </c>
    </row>
    <row r="11" spans="1:16" ht="19.5">
      <c r="A11" s="216" t="s">
        <v>132</v>
      </c>
      <c r="B11" s="74"/>
      <c r="C11" s="209">
        <v>11</v>
      </c>
      <c r="D11" s="209">
        <v>11</v>
      </c>
      <c r="E11" s="170"/>
      <c r="F11" s="209">
        <v>4</v>
      </c>
      <c r="G11" s="209">
        <v>4</v>
      </c>
      <c r="H11" s="70"/>
      <c r="I11" s="209">
        <v>7</v>
      </c>
      <c r="J11" s="209">
        <v>6</v>
      </c>
      <c r="K11" s="171"/>
      <c r="L11" s="172">
        <v>1</v>
      </c>
      <c r="M11" s="171"/>
      <c r="N11" s="261">
        <f t="shared" si="0"/>
        <v>44.04</v>
      </c>
      <c r="O11" s="224"/>
      <c r="P11" s="223">
        <f t="shared" si="1"/>
        <v>7</v>
      </c>
    </row>
    <row r="12" spans="1:16" ht="19.5">
      <c r="A12" s="215" t="s">
        <v>9</v>
      </c>
      <c r="B12" s="74"/>
      <c r="C12" s="209">
        <v>11</v>
      </c>
      <c r="D12" s="209">
        <v>11</v>
      </c>
      <c r="E12" s="170"/>
      <c r="F12" s="209">
        <v>3</v>
      </c>
      <c r="G12" s="209">
        <v>5</v>
      </c>
      <c r="H12" s="70"/>
      <c r="I12" s="209">
        <v>3</v>
      </c>
      <c r="J12" s="209">
        <v>11</v>
      </c>
      <c r="K12" s="171"/>
      <c r="L12" s="172">
        <v>4</v>
      </c>
      <c r="M12" s="171"/>
      <c r="N12" s="261">
        <f t="shared" si="0"/>
        <v>48.03</v>
      </c>
      <c r="O12" s="224"/>
      <c r="P12" s="223">
        <f t="shared" si="1"/>
        <v>8</v>
      </c>
    </row>
    <row r="13" spans="1:16" ht="15.75">
      <c r="A13" s="209" t="s">
        <v>106</v>
      </c>
      <c r="B13" s="74"/>
      <c r="C13" s="7">
        <v>6</v>
      </c>
      <c r="D13" s="7">
        <v>5</v>
      </c>
      <c r="E13" s="282"/>
      <c r="F13" s="7">
        <v>10</v>
      </c>
      <c r="G13" s="7">
        <v>10</v>
      </c>
      <c r="H13" s="140"/>
      <c r="I13" s="7">
        <v>11</v>
      </c>
      <c r="J13" s="7">
        <v>11</v>
      </c>
      <c r="K13" s="74"/>
      <c r="L13" s="10"/>
      <c r="M13" s="74"/>
      <c r="N13" s="261">
        <f t="shared" si="0"/>
        <v>53.05</v>
      </c>
      <c r="O13" s="74"/>
      <c r="P13" s="223">
        <f t="shared" si="1"/>
        <v>9</v>
      </c>
    </row>
    <row r="14" spans="1:16" ht="19.5">
      <c r="A14" s="219" t="s">
        <v>130</v>
      </c>
      <c r="B14" s="70"/>
      <c r="C14" s="209">
        <v>11</v>
      </c>
      <c r="D14" s="209">
        <v>11</v>
      </c>
      <c r="E14" s="170"/>
      <c r="F14" s="209">
        <v>8</v>
      </c>
      <c r="G14" s="209">
        <v>9</v>
      </c>
      <c r="H14" s="73"/>
      <c r="I14" s="209">
        <v>9</v>
      </c>
      <c r="J14" s="209">
        <v>7</v>
      </c>
      <c r="K14" s="167"/>
      <c r="L14" s="168"/>
      <c r="M14" s="167"/>
      <c r="N14" s="261">
        <f t="shared" si="0"/>
        <v>55.07</v>
      </c>
      <c r="O14" s="222"/>
      <c r="P14" s="223">
        <f t="shared" si="1"/>
        <v>10</v>
      </c>
    </row>
    <row r="15" spans="1:16" ht="15">
      <c r="A15" s="11" t="s">
        <v>83</v>
      </c>
      <c r="B15" s="15"/>
      <c r="D15" s="131"/>
      <c r="E15" s="131"/>
      <c r="F15" s="131"/>
      <c r="G15" s="131"/>
      <c r="H15" s="131"/>
      <c r="I15" s="131"/>
      <c r="J15" s="131"/>
      <c r="K15" s="131"/>
      <c r="L15" s="131"/>
      <c r="M15" s="131"/>
      <c r="N15" s="131"/>
      <c r="O15" s="131"/>
      <c r="P15" s="131"/>
    </row>
    <row r="16" spans="1:16" ht="15">
      <c r="A16" s="165"/>
      <c r="B16" s="165"/>
      <c r="C16" s="165"/>
      <c r="D16" s="165"/>
      <c r="E16" s="165"/>
      <c r="F16" s="165"/>
      <c r="G16" s="165"/>
      <c r="H16" s="165"/>
      <c r="I16" s="165"/>
      <c r="J16" s="165"/>
      <c r="K16" s="165"/>
      <c r="L16" s="165"/>
      <c r="M16" s="165"/>
      <c r="N16" s="165"/>
      <c r="O16" s="165"/>
      <c r="P16" s="165"/>
    </row>
    <row r="17" spans="1:16" ht="15.75">
      <c r="A17" s="378" t="s">
        <v>17</v>
      </c>
      <c r="B17" s="379"/>
      <c r="C17" s="380"/>
      <c r="D17" s="378" t="s">
        <v>18</v>
      </c>
      <c r="E17" s="379"/>
      <c r="F17" s="380"/>
      <c r="G17" s="381" t="s">
        <v>8</v>
      </c>
      <c r="H17" s="16"/>
      <c r="I17" s="383" t="s">
        <v>233</v>
      </c>
      <c r="J17" s="384"/>
      <c r="K17" s="384"/>
      <c r="L17" s="384"/>
      <c r="M17" s="384"/>
      <c r="N17" s="384"/>
      <c r="O17" s="384"/>
      <c r="P17" s="385"/>
    </row>
    <row r="18" spans="1:16" ht="15.75">
      <c r="A18" s="389" t="s">
        <v>232</v>
      </c>
      <c r="B18" s="390"/>
      <c r="C18" s="391"/>
      <c r="D18" s="392">
        <v>40697</v>
      </c>
      <c r="E18" s="393"/>
      <c r="F18" s="394"/>
      <c r="G18" s="382"/>
      <c r="H18" s="162"/>
      <c r="I18" s="386"/>
      <c r="J18" s="387"/>
      <c r="K18" s="387"/>
      <c r="L18" s="387"/>
      <c r="M18" s="387"/>
      <c r="N18" s="387"/>
      <c r="O18" s="387"/>
      <c r="P18" s="388"/>
    </row>
    <row r="19" spans="1:16" ht="15.75">
      <c r="A19" s="20"/>
      <c r="B19" s="21"/>
      <c r="C19" s="21"/>
      <c r="D19" s="21"/>
      <c r="E19" s="21"/>
      <c r="F19" s="21"/>
      <c r="G19" s="21"/>
      <c r="H19" s="21"/>
      <c r="I19" s="21"/>
      <c r="J19" s="21"/>
      <c r="K19" s="22"/>
      <c r="L19" s="21"/>
      <c r="M19" s="21"/>
      <c r="N19" s="21"/>
      <c r="O19" s="21"/>
      <c r="P19" s="23"/>
    </row>
    <row r="20" spans="1:16" ht="47.25">
      <c r="A20" s="35" t="s">
        <v>0</v>
      </c>
      <c r="B20" s="70"/>
      <c r="C20" s="71">
        <v>1</v>
      </c>
      <c r="D20" s="71">
        <v>2</v>
      </c>
      <c r="E20" s="70"/>
      <c r="F20" s="71">
        <v>3</v>
      </c>
      <c r="G20" s="203">
        <v>4</v>
      </c>
      <c r="H20" s="70"/>
      <c r="I20" s="204">
        <v>5</v>
      </c>
      <c r="J20" s="205">
        <v>6</v>
      </c>
      <c r="K20" s="70"/>
      <c r="L20" s="71" t="s">
        <v>19</v>
      </c>
      <c r="M20" s="70"/>
      <c r="N20" s="71" t="s">
        <v>7</v>
      </c>
      <c r="O20" s="70"/>
      <c r="P20" s="71" t="s">
        <v>20</v>
      </c>
    </row>
    <row r="21" spans="1:16" ht="19.5">
      <c r="A21" s="210" t="s">
        <v>6</v>
      </c>
      <c r="B21" s="73"/>
      <c r="C21" s="209">
        <v>2</v>
      </c>
      <c r="D21" s="209">
        <v>2</v>
      </c>
      <c r="E21" s="166"/>
      <c r="F21" s="209">
        <v>2</v>
      </c>
      <c r="G21" s="209">
        <v>1</v>
      </c>
      <c r="H21" s="166"/>
      <c r="I21" s="209">
        <v>1</v>
      </c>
      <c r="J21" s="209">
        <v>1</v>
      </c>
      <c r="K21" s="167"/>
      <c r="L21" s="168">
        <v>1</v>
      </c>
      <c r="M21" s="167"/>
      <c r="N21" s="261">
        <f aca="true" t="shared" si="2" ref="N21:N29">SUM(C21:L21)+MIN(C21:J21)/100</f>
        <v>10.01</v>
      </c>
      <c r="O21" s="222"/>
      <c r="P21" s="223">
        <f aca="true" t="shared" si="3" ref="P21:P29">RANK(N21,$N$21:$N$31,1)</f>
        <v>1</v>
      </c>
    </row>
    <row r="22" spans="1:16" ht="19.5">
      <c r="A22" s="213" t="s">
        <v>51</v>
      </c>
      <c r="B22" s="73"/>
      <c r="C22" s="209">
        <v>1</v>
      </c>
      <c r="D22" s="209">
        <v>1</v>
      </c>
      <c r="E22" s="166"/>
      <c r="F22" s="209">
        <v>4</v>
      </c>
      <c r="G22" s="209">
        <v>3</v>
      </c>
      <c r="H22" s="166"/>
      <c r="I22" s="209">
        <v>2</v>
      </c>
      <c r="J22" s="209">
        <v>2</v>
      </c>
      <c r="K22" s="167"/>
      <c r="L22" s="168"/>
      <c r="M22" s="167"/>
      <c r="N22" s="261">
        <f t="shared" si="2"/>
        <v>13.01</v>
      </c>
      <c r="O22" s="222"/>
      <c r="P22" s="223">
        <f t="shared" si="3"/>
        <v>2</v>
      </c>
    </row>
    <row r="23" spans="1:16" ht="19.5">
      <c r="A23" s="219" t="s">
        <v>130</v>
      </c>
      <c r="B23" s="74"/>
      <c r="C23" s="209">
        <v>4</v>
      </c>
      <c r="D23" s="209">
        <v>3</v>
      </c>
      <c r="E23" s="170"/>
      <c r="F23" s="209">
        <v>5</v>
      </c>
      <c r="G23" s="209">
        <v>4</v>
      </c>
      <c r="H23" s="166"/>
      <c r="I23" s="209">
        <v>4</v>
      </c>
      <c r="J23" s="209">
        <v>5</v>
      </c>
      <c r="K23" s="171"/>
      <c r="L23" s="168">
        <v>1</v>
      </c>
      <c r="M23" s="171"/>
      <c r="N23" s="261">
        <f t="shared" si="2"/>
        <v>26.03</v>
      </c>
      <c r="O23" s="224"/>
      <c r="P23" s="223">
        <f t="shared" si="3"/>
        <v>3</v>
      </c>
    </row>
    <row r="24" spans="1:16" ht="19.5">
      <c r="A24" s="218" t="s">
        <v>286</v>
      </c>
      <c r="B24" s="74"/>
      <c r="C24" s="210">
        <v>10</v>
      </c>
      <c r="D24" s="209">
        <v>5</v>
      </c>
      <c r="E24" s="170"/>
      <c r="F24" s="209">
        <v>3</v>
      </c>
      <c r="G24" s="209">
        <v>2</v>
      </c>
      <c r="H24" s="166"/>
      <c r="I24" s="211">
        <v>10</v>
      </c>
      <c r="J24" s="211">
        <v>10</v>
      </c>
      <c r="K24" s="171"/>
      <c r="L24" s="168"/>
      <c r="M24" s="171"/>
      <c r="N24" s="261">
        <f t="shared" si="2"/>
        <v>40.02</v>
      </c>
      <c r="O24" s="224"/>
      <c r="P24" s="223">
        <f t="shared" si="3"/>
        <v>4</v>
      </c>
    </row>
    <row r="25" spans="1:16" ht="19.5">
      <c r="A25" s="217" t="s">
        <v>85</v>
      </c>
      <c r="B25" s="74"/>
      <c r="C25" s="209">
        <v>3</v>
      </c>
      <c r="D25" s="211">
        <v>10</v>
      </c>
      <c r="E25" s="170"/>
      <c r="F25" s="211">
        <v>10</v>
      </c>
      <c r="G25" s="211">
        <v>10</v>
      </c>
      <c r="H25" s="166"/>
      <c r="I25" s="209">
        <v>3</v>
      </c>
      <c r="J25" s="209">
        <v>3</v>
      </c>
      <c r="K25" s="171"/>
      <c r="L25" s="168">
        <v>4</v>
      </c>
      <c r="M25" s="171"/>
      <c r="N25" s="261">
        <f t="shared" si="2"/>
        <v>43.03</v>
      </c>
      <c r="O25" s="224"/>
      <c r="P25" s="223">
        <f t="shared" si="3"/>
        <v>5</v>
      </c>
    </row>
    <row r="26" spans="1:16" ht="19.5">
      <c r="A26" s="220" t="s">
        <v>143</v>
      </c>
      <c r="B26" s="74"/>
      <c r="C26" s="210">
        <v>10</v>
      </c>
      <c r="D26" s="209">
        <v>7</v>
      </c>
      <c r="E26" s="170"/>
      <c r="F26" s="209">
        <v>1</v>
      </c>
      <c r="G26" s="210">
        <v>10</v>
      </c>
      <c r="H26" s="166"/>
      <c r="I26" s="211">
        <v>10</v>
      </c>
      <c r="J26" s="211">
        <v>10</v>
      </c>
      <c r="K26" s="171"/>
      <c r="L26" s="172"/>
      <c r="M26" s="171"/>
      <c r="N26" s="261">
        <f t="shared" si="2"/>
        <v>48.01</v>
      </c>
      <c r="O26" s="224"/>
      <c r="P26" s="223">
        <f t="shared" si="3"/>
        <v>6</v>
      </c>
    </row>
    <row r="27" spans="1:16" ht="19.5">
      <c r="A27" s="216" t="s">
        <v>132</v>
      </c>
      <c r="B27" s="74"/>
      <c r="C27" s="210">
        <v>10</v>
      </c>
      <c r="D27" s="209">
        <v>4</v>
      </c>
      <c r="E27" s="170"/>
      <c r="F27" s="209">
        <v>6</v>
      </c>
      <c r="G27" s="210">
        <v>10</v>
      </c>
      <c r="H27" s="166"/>
      <c r="I27" s="211">
        <v>10</v>
      </c>
      <c r="J27" s="211">
        <v>10</v>
      </c>
      <c r="K27" s="171"/>
      <c r="L27" s="172"/>
      <c r="M27" s="171"/>
      <c r="N27" s="261">
        <f t="shared" si="2"/>
        <v>50.04</v>
      </c>
      <c r="O27" s="224"/>
      <c r="P27" s="223">
        <f t="shared" si="3"/>
        <v>7</v>
      </c>
    </row>
    <row r="28" spans="1:16" ht="19.5">
      <c r="A28" s="214" t="s">
        <v>16</v>
      </c>
      <c r="B28" s="74"/>
      <c r="C28" s="210">
        <v>10</v>
      </c>
      <c r="D28" s="211">
        <v>10</v>
      </c>
      <c r="E28" s="170"/>
      <c r="F28" s="209">
        <v>7</v>
      </c>
      <c r="G28" s="210">
        <v>10</v>
      </c>
      <c r="H28" s="166"/>
      <c r="I28" s="210">
        <v>10</v>
      </c>
      <c r="J28" s="209">
        <v>4</v>
      </c>
      <c r="K28" s="171"/>
      <c r="L28" s="172"/>
      <c r="M28" s="171"/>
      <c r="N28" s="261">
        <f t="shared" si="2"/>
        <v>51.04</v>
      </c>
      <c r="O28" s="224"/>
      <c r="P28" s="223">
        <f t="shared" si="3"/>
        <v>8</v>
      </c>
    </row>
    <row r="29" spans="1:16" ht="19.5">
      <c r="A29" s="215" t="s">
        <v>9</v>
      </c>
      <c r="B29" s="74"/>
      <c r="C29" s="209">
        <v>5</v>
      </c>
      <c r="D29" s="209">
        <v>6</v>
      </c>
      <c r="E29" s="170"/>
      <c r="F29" s="211">
        <v>10</v>
      </c>
      <c r="G29" s="211">
        <v>10</v>
      </c>
      <c r="H29" s="166"/>
      <c r="I29" s="211">
        <v>10</v>
      </c>
      <c r="J29" s="211">
        <v>10</v>
      </c>
      <c r="K29" s="171"/>
      <c r="L29" s="172"/>
      <c r="M29" s="171"/>
      <c r="N29" s="261">
        <f t="shared" si="2"/>
        <v>51.05</v>
      </c>
      <c r="O29" s="224"/>
      <c r="P29" s="223">
        <f t="shared" si="3"/>
        <v>9</v>
      </c>
    </row>
    <row r="30" spans="1:16" ht="15.75">
      <c r="A30" s="221" t="s">
        <v>142</v>
      </c>
      <c r="B30" s="74"/>
      <c r="C30" s="212"/>
      <c r="D30" s="212"/>
      <c r="E30" s="170"/>
      <c r="F30" s="208"/>
      <c r="G30" s="206"/>
      <c r="H30" s="166"/>
      <c r="I30" s="207"/>
      <c r="J30" s="207"/>
      <c r="K30" s="171"/>
      <c r="L30" s="172"/>
      <c r="M30" s="171"/>
      <c r="N30" s="169"/>
      <c r="O30" s="171"/>
      <c r="P30" s="168"/>
    </row>
    <row r="31" spans="1:16" ht="15.75">
      <c r="A31" s="209" t="s">
        <v>106</v>
      </c>
      <c r="B31" s="70"/>
      <c r="C31" s="57"/>
      <c r="D31" s="57"/>
      <c r="E31" s="74"/>
      <c r="F31" s="57"/>
      <c r="G31" s="57"/>
      <c r="H31" s="73"/>
      <c r="I31" s="57"/>
      <c r="J31" s="57"/>
      <c r="K31" s="73"/>
      <c r="L31" s="8"/>
      <c r="M31" s="73"/>
      <c r="N31" s="59"/>
      <c r="O31" s="73"/>
      <c r="P31" s="7"/>
    </row>
    <row r="32" spans="1:16" ht="15">
      <c r="A32" s="11" t="s">
        <v>83</v>
      </c>
      <c r="B32" s="15"/>
      <c r="D32" s="131"/>
      <c r="E32" s="131"/>
      <c r="F32" s="131"/>
      <c r="G32" s="131"/>
      <c r="H32" s="131"/>
      <c r="I32" s="131"/>
      <c r="J32" s="131"/>
      <c r="K32" s="131"/>
      <c r="L32" s="131"/>
      <c r="M32" s="131"/>
      <c r="N32" s="131"/>
      <c r="O32" s="131"/>
      <c r="P32" s="131"/>
    </row>
    <row r="33" spans="1:16" ht="15">
      <c r="A33" s="165"/>
      <c r="B33" s="165"/>
      <c r="C33" s="165"/>
      <c r="D33" s="165"/>
      <c r="E33" s="165"/>
      <c r="F33" s="165"/>
      <c r="G33" s="165"/>
      <c r="H33" s="165"/>
      <c r="I33" s="165"/>
      <c r="J33" s="165"/>
      <c r="K33" s="165"/>
      <c r="L33" s="165"/>
      <c r="M33" s="165"/>
      <c r="N33" s="165"/>
      <c r="O33" s="165"/>
      <c r="P33" s="165"/>
    </row>
    <row r="34" spans="3:10" ht="15">
      <c r="C34" s="132" t="s">
        <v>31</v>
      </c>
      <c r="D34" s="133" t="s">
        <v>22</v>
      </c>
      <c r="F34" s="134" t="s">
        <v>23</v>
      </c>
      <c r="G34" s="135" t="s">
        <v>24</v>
      </c>
      <c r="I34" s="136" t="s">
        <v>21</v>
      </c>
      <c r="J34" s="137" t="s">
        <v>33</v>
      </c>
    </row>
    <row r="35" spans="3:10" ht="25.5">
      <c r="C35" s="306" t="s">
        <v>34</v>
      </c>
      <c r="D35" s="306">
        <v>15</v>
      </c>
      <c r="E35" s="13"/>
      <c r="F35" s="306" t="s">
        <v>34</v>
      </c>
      <c r="G35" s="306">
        <v>14</v>
      </c>
      <c r="H35" s="13"/>
      <c r="I35" s="306" t="s">
        <v>34</v>
      </c>
      <c r="J35" s="306" t="s">
        <v>34</v>
      </c>
    </row>
    <row r="36" spans="1:16" ht="19.5" customHeight="1">
      <c r="A36" s="378" t="s">
        <v>17</v>
      </c>
      <c r="B36" s="379"/>
      <c r="C36" s="380"/>
      <c r="D36" s="378" t="s">
        <v>18</v>
      </c>
      <c r="E36" s="379"/>
      <c r="F36" s="380"/>
      <c r="G36" s="381" t="s">
        <v>8</v>
      </c>
      <c r="H36" s="16"/>
      <c r="I36" s="383" t="s">
        <v>203</v>
      </c>
      <c r="J36" s="384"/>
      <c r="K36" s="384"/>
      <c r="L36" s="384"/>
      <c r="M36" s="384"/>
      <c r="N36" s="384"/>
      <c r="O36" s="384"/>
      <c r="P36" s="385"/>
    </row>
    <row r="37" spans="1:16" ht="24" customHeight="1">
      <c r="A37" s="389" t="s">
        <v>222</v>
      </c>
      <c r="B37" s="390"/>
      <c r="C37" s="391"/>
      <c r="D37" s="392">
        <v>40627</v>
      </c>
      <c r="E37" s="393"/>
      <c r="F37" s="394"/>
      <c r="G37" s="382"/>
      <c r="H37" s="162"/>
      <c r="I37" s="386"/>
      <c r="J37" s="387"/>
      <c r="K37" s="387"/>
      <c r="L37" s="387"/>
      <c r="M37" s="387"/>
      <c r="N37" s="387"/>
      <c r="O37" s="387"/>
      <c r="P37" s="388"/>
    </row>
    <row r="38" spans="1:16" ht="24" customHeight="1">
      <c r="A38" s="20"/>
      <c r="B38" s="21"/>
      <c r="C38" s="21"/>
      <c r="D38" s="21"/>
      <c r="E38" s="21"/>
      <c r="F38" s="21"/>
      <c r="G38" s="21"/>
      <c r="H38" s="21"/>
      <c r="I38" s="21"/>
      <c r="J38" s="21"/>
      <c r="K38" s="22"/>
      <c r="L38" s="21"/>
      <c r="M38" s="21"/>
      <c r="N38" s="21"/>
      <c r="O38" s="21"/>
      <c r="P38" s="23"/>
    </row>
    <row r="39" spans="1:16" ht="24" customHeight="1">
      <c r="A39" s="35" t="s">
        <v>0</v>
      </c>
      <c r="B39" s="73"/>
      <c r="C39" s="71">
        <v>1</v>
      </c>
      <c r="D39" s="71">
        <v>2</v>
      </c>
      <c r="E39" s="73"/>
      <c r="F39" s="71">
        <v>3</v>
      </c>
      <c r="G39" s="71">
        <v>4</v>
      </c>
      <c r="H39" s="73"/>
      <c r="I39" s="71">
        <v>5</v>
      </c>
      <c r="J39" s="71">
        <v>6</v>
      </c>
      <c r="K39" s="73"/>
      <c r="L39" s="71" t="s">
        <v>19</v>
      </c>
      <c r="M39" s="73"/>
      <c r="N39" s="71" t="s">
        <v>7</v>
      </c>
      <c r="O39" s="73"/>
      <c r="P39" s="71" t="s">
        <v>20</v>
      </c>
    </row>
    <row r="40" spans="1:16" ht="24" customHeight="1">
      <c r="A40" s="199" t="s">
        <v>6</v>
      </c>
      <c r="B40" s="73"/>
      <c r="C40" s="208">
        <v>3</v>
      </c>
      <c r="D40" s="208">
        <v>3</v>
      </c>
      <c r="E40" s="166"/>
      <c r="F40" s="208">
        <v>4</v>
      </c>
      <c r="G40" s="207"/>
      <c r="H40" s="166"/>
      <c r="I40" s="207"/>
      <c r="J40" s="207"/>
      <c r="K40" s="167"/>
      <c r="L40" s="168">
        <v>0.5</v>
      </c>
      <c r="M40" s="167"/>
      <c r="N40" s="349">
        <f aca="true" t="shared" si="4" ref="N40:N49">SUM(C40:L40)+MIN(C40:J40)/100</f>
        <v>10.53</v>
      </c>
      <c r="O40" s="167"/>
      <c r="P40" s="168">
        <f aca="true" t="shared" si="5" ref="P40:P47">RANK(N40,$N$40:$N$49,1)</f>
        <v>1</v>
      </c>
    </row>
    <row r="41" spans="1:16" ht="19.5" customHeight="1">
      <c r="A41" s="200" t="s">
        <v>16</v>
      </c>
      <c r="B41" s="73"/>
      <c r="C41" s="208">
        <v>4</v>
      </c>
      <c r="D41" s="208">
        <v>1</v>
      </c>
      <c r="E41" s="166"/>
      <c r="F41" s="208">
        <v>6</v>
      </c>
      <c r="G41" s="207"/>
      <c r="H41" s="166"/>
      <c r="I41" s="207"/>
      <c r="J41" s="207"/>
      <c r="K41" s="167"/>
      <c r="L41" s="168"/>
      <c r="M41" s="167"/>
      <c r="N41" s="350">
        <f t="shared" si="4"/>
        <v>11.01</v>
      </c>
      <c r="O41" s="167"/>
      <c r="P41" s="168">
        <f t="shared" si="5"/>
        <v>2</v>
      </c>
    </row>
    <row r="42" spans="1:16" ht="24" customHeight="1">
      <c r="A42" s="47" t="s">
        <v>51</v>
      </c>
      <c r="B42" s="73"/>
      <c r="C42" s="208">
        <v>2</v>
      </c>
      <c r="D42" s="208">
        <v>9</v>
      </c>
      <c r="E42" s="166"/>
      <c r="F42" s="208">
        <v>1</v>
      </c>
      <c r="G42" s="207"/>
      <c r="H42" s="166"/>
      <c r="I42" s="207"/>
      <c r="J42" s="207"/>
      <c r="K42" s="167"/>
      <c r="L42" s="168"/>
      <c r="M42" s="167"/>
      <c r="N42" s="350">
        <f t="shared" si="4"/>
        <v>12.01</v>
      </c>
      <c r="O42" s="167"/>
      <c r="P42" s="168">
        <f t="shared" si="5"/>
        <v>3</v>
      </c>
    </row>
    <row r="43" spans="1:16" ht="24" customHeight="1">
      <c r="A43" s="346" t="s">
        <v>54</v>
      </c>
      <c r="B43" s="73"/>
      <c r="C43" s="208">
        <v>8</v>
      </c>
      <c r="D43" s="208">
        <v>2</v>
      </c>
      <c r="E43" s="166"/>
      <c r="F43" s="208">
        <v>3</v>
      </c>
      <c r="G43" s="207"/>
      <c r="H43" s="166"/>
      <c r="I43" s="207"/>
      <c r="J43" s="207"/>
      <c r="K43" s="167"/>
      <c r="L43" s="168"/>
      <c r="M43" s="167"/>
      <c r="N43" s="350">
        <f t="shared" si="4"/>
        <v>13.02</v>
      </c>
      <c r="O43" s="167"/>
      <c r="P43" s="168">
        <f t="shared" si="5"/>
        <v>4</v>
      </c>
    </row>
    <row r="44" spans="1:16" ht="24" customHeight="1">
      <c r="A44" s="345" t="s">
        <v>286</v>
      </c>
      <c r="B44" s="73"/>
      <c r="C44" s="208">
        <v>7</v>
      </c>
      <c r="D44" s="208">
        <v>5</v>
      </c>
      <c r="E44" s="166"/>
      <c r="F44" s="208">
        <v>2</v>
      </c>
      <c r="G44" s="207"/>
      <c r="H44" s="166"/>
      <c r="I44" s="207"/>
      <c r="J44" s="207"/>
      <c r="K44" s="167"/>
      <c r="L44" s="168"/>
      <c r="M44" s="167"/>
      <c r="N44" s="350">
        <f t="shared" si="4"/>
        <v>14.02</v>
      </c>
      <c r="O44" s="167"/>
      <c r="P44" s="168">
        <f t="shared" si="5"/>
        <v>5</v>
      </c>
    </row>
    <row r="45" spans="1:16" ht="24" customHeight="1">
      <c r="A45" s="342" t="s">
        <v>130</v>
      </c>
      <c r="B45" s="73"/>
      <c r="C45" s="208">
        <v>6</v>
      </c>
      <c r="D45" s="208">
        <v>4</v>
      </c>
      <c r="E45" s="166"/>
      <c r="F45" s="208">
        <v>5</v>
      </c>
      <c r="G45" s="207"/>
      <c r="H45" s="166"/>
      <c r="I45" s="207"/>
      <c r="J45" s="207"/>
      <c r="K45" s="167"/>
      <c r="L45" s="168"/>
      <c r="M45" s="167"/>
      <c r="N45" s="350">
        <f t="shared" si="4"/>
        <v>15.04</v>
      </c>
      <c r="O45" s="167"/>
      <c r="P45" s="168">
        <f t="shared" si="5"/>
        <v>6</v>
      </c>
    </row>
    <row r="46" spans="1:16" ht="24" customHeight="1">
      <c r="A46" s="46" t="s">
        <v>9</v>
      </c>
      <c r="B46" s="73"/>
      <c r="C46" s="208">
        <v>1</v>
      </c>
      <c r="D46" s="208">
        <v>9</v>
      </c>
      <c r="E46" s="166"/>
      <c r="F46" s="208">
        <v>9</v>
      </c>
      <c r="G46" s="207"/>
      <c r="H46" s="166"/>
      <c r="I46" s="207"/>
      <c r="J46" s="207"/>
      <c r="K46" s="167"/>
      <c r="L46" s="168"/>
      <c r="M46" s="167"/>
      <c r="N46" s="350">
        <f t="shared" si="4"/>
        <v>19.01</v>
      </c>
      <c r="O46" s="167"/>
      <c r="P46" s="168">
        <f t="shared" si="5"/>
        <v>7</v>
      </c>
    </row>
    <row r="47" spans="1:16" ht="24" customHeight="1">
      <c r="A47" s="344" t="s">
        <v>85</v>
      </c>
      <c r="B47" s="73"/>
      <c r="C47" s="208">
        <v>5</v>
      </c>
      <c r="D47" s="208">
        <v>6</v>
      </c>
      <c r="E47" s="166"/>
      <c r="F47" s="208">
        <v>9</v>
      </c>
      <c r="G47" s="207"/>
      <c r="H47" s="166"/>
      <c r="I47" s="207"/>
      <c r="J47" s="207"/>
      <c r="K47" s="167"/>
      <c r="L47" s="168"/>
      <c r="M47" s="167"/>
      <c r="N47" s="350">
        <f t="shared" si="4"/>
        <v>20.05</v>
      </c>
      <c r="O47" s="167"/>
      <c r="P47" s="168">
        <f t="shared" si="5"/>
        <v>8</v>
      </c>
    </row>
    <row r="48" spans="1:16" ht="24" customHeight="1">
      <c r="A48" s="347" t="s">
        <v>143</v>
      </c>
      <c r="B48" s="73"/>
      <c r="C48" s="208">
        <v>9</v>
      </c>
      <c r="D48" s="208">
        <v>9</v>
      </c>
      <c r="E48" s="166"/>
      <c r="F48" s="208">
        <v>9</v>
      </c>
      <c r="G48" s="207"/>
      <c r="H48" s="166"/>
      <c r="I48" s="207"/>
      <c r="J48" s="207"/>
      <c r="K48" s="167"/>
      <c r="L48" s="168"/>
      <c r="M48" s="167"/>
      <c r="N48" s="350">
        <f t="shared" si="4"/>
        <v>27.09</v>
      </c>
      <c r="O48" s="167"/>
      <c r="P48" s="168">
        <v>9.5</v>
      </c>
    </row>
    <row r="49" spans="1:16" ht="24" customHeight="1">
      <c r="A49" s="348" t="s">
        <v>142</v>
      </c>
      <c r="B49" s="73"/>
      <c r="C49" s="208">
        <v>9</v>
      </c>
      <c r="D49" s="208">
        <v>9</v>
      </c>
      <c r="E49" s="166"/>
      <c r="F49" s="208">
        <v>9</v>
      </c>
      <c r="G49" s="207"/>
      <c r="H49" s="166"/>
      <c r="I49" s="207"/>
      <c r="J49" s="207"/>
      <c r="K49" s="167"/>
      <c r="L49" s="168"/>
      <c r="M49" s="167"/>
      <c r="N49" s="350">
        <f t="shared" si="4"/>
        <v>27.09</v>
      </c>
      <c r="O49" s="167"/>
      <c r="P49" s="168">
        <v>9.5</v>
      </c>
    </row>
    <row r="50" spans="1:16" ht="24" customHeight="1">
      <c r="A50" s="138" t="s">
        <v>106</v>
      </c>
      <c r="B50" s="73"/>
      <c r="C50" s="57"/>
      <c r="D50" s="57"/>
      <c r="E50" s="73"/>
      <c r="F50" s="57"/>
      <c r="G50" s="57"/>
      <c r="H50" s="73"/>
      <c r="I50" s="57"/>
      <c r="J50" s="57"/>
      <c r="K50" s="73"/>
      <c r="L50" s="8"/>
      <c r="M50" s="73"/>
      <c r="N50" s="198"/>
      <c r="O50" s="73"/>
      <c r="P50" s="7"/>
    </row>
    <row r="51" spans="1:16" ht="15">
      <c r="A51" s="15" t="s">
        <v>83</v>
      </c>
      <c r="B51" s="15"/>
      <c r="D51" s="131"/>
      <c r="E51" s="131"/>
      <c r="F51" s="131"/>
      <c r="G51" s="131"/>
      <c r="H51" s="131"/>
      <c r="I51" s="131"/>
      <c r="J51" s="131"/>
      <c r="K51" s="131"/>
      <c r="L51" s="131"/>
      <c r="M51" s="131"/>
      <c r="N51" s="131"/>
      <c r="O51" s="131"/>
      <c r="P51" s="131"/>
    </row>
    <row r="52" spans="1:16" ht="15">
      <c r="A52" s="165"/>
      <c r="B52" s="165"/>
      <c r="C52" s="165"/>
      <c r="D52" s="165"/>
      <c r="E52" s="165"/>
      <c r="F52" s="165"/>
      <c r="G52" s="165"/>
      <c r="H52" s="165"/>
      <c r="I52" s="165"/>
      <c r="J52" s="165"/>
      <c r="K52" s="165"/>
      <c r="L52" s="165"/>
      <c r="M52" s="165"/>
      <c r="N52" s="165"/>
      <c r="O52" s="165"/>
      <c r="P52" s="165"/>
    </row>
    <row r="53" spans="1:16" ht="24" customHeight="1">
      <c r="A53" s="378" t="s">
        <v>17</v>
      </c>
      <c r="B53" s="379"/>
      <c r="C53" s="380"/>
      <c r="D53" s="378" t="s">
        <v>18</v>
      </c>
      <c r="E53" s="379"/>
      <c r="F53" s="380"/>
      <c r="G53" s="381" t="s">
        <v>8</v>
      </c>
      <c r="H53" s="16"/>
      <c r="I53" s="383" t="s">
        <v>195</v>
      </c>
      <c r="J53" s="384"/>
      <c r="K53" s="384"/>
      <c r="L53" s="384"/>
      <c r="M53" s="384"/>
      <c r="N53" s="384"/>
      <c r="O53" s="384"/>
      <c r="P53" s="385"/>
    </row>
    <row r="54" spans="1:16" ht="24" customHeight="1">
      <c r="A54" s="389" t="s">
        <v>221</v>
      </c>
      <c r="B54" s="390"/>
      <c r="C54" s="391"/>
      <c r="D54" s="392">
        <v>40606</v>
      </c>
      <c r="E54" s="393"/>
      <c r="F54" s="394"/>
      <c r="G54" s="382"/>
      <c r="H54" s="162"/>
      <c r="I54" s="386"/>
      <c r="J54" s="387"/>
      <c r="K54" s="387"/>
      <c r="L54" s="387"/>
      <c r="M54" s="387"/>
      <c r="N54" s="387"/>
      <c r="O54" s="387"/>
      <c r="P54" s="388"/>
    </row>
    <row r="55" spans="1:16" ht="24" customHeight="1">
      <c r="A55" s="20"/>
      <c r="B55" s="21"/>
      <c r="C55" s="21"/>
      <c r="D55" s="21"/>
      <c r="E55" s="21"/>
      <c r="F55" s="21"/>
      <c r="G55" s="21"/>
      <c r="H55" s="21"/>
      <c r="I55" s="21"/>
      <c r="J55" s="21"/>
      <c r="K55" s="22"/>
      <c r="L55" s="21"/>
      <c r="M55" s="21"/>
      <c r="N55" s="21"/>
      <c r="O55" s="21"/>
      <c r="P55" s="23"/>
    </row>
    <row r="56" spans="1:16" ht="24" customHeight="1">
      <c r="A56" s="35" t="s">
        <v>0</v>
      </c>
      <c r="B56" s="73"/>
      <c r="C56" s="71">
        <v>1</v>
      </c>
      <c r="D56" s="71">
        <v>2</v>
      </c>
      <c r="E56" s="73"/>
      <c r="F56" s="71">
        <v>3</v>
      </c>
      <c r="G56" s="71">
        <v>4</v>
      </c>
      <c r="H56" s="73"/>
      <c r="I56" s="71">
        <v>5</v>
      </c>
      <c r="J56" s="71">
        <v>6</v>
      </c>
      <c r="K56" s="73"/>
      <c r="L56" s="71" t="s">
        <v>19</v>
      </c>
      <c r="M56" s="73"/>
      <c r="N56" s="71" t="s">
        <v>7</v>
      </c>
      <c r="O56" s="73"/>
      <c r="P56" s="71" t="s">
        <v>20</v>
      </c>
    </row>
    <row r="57" spans="1:16" ht="24" customHeight="1">
      <c r="A57" s="47" t="s">
        <v>51</v>
      </c>
      <c r="B57" s="73"/>
      <c r="C57" s="341">
        <v>2</v>
      </c>
      <c r="D57" s="341">
        <v>2</v>
      </c>
      <c r="E57" s="163"/>
      <c r="F57" s="341">
        <v>1</v>
      </c>
      <c r="G57" s="341">
        <v>1</v>
      </c>
      <c r="H57" s="163"/>
      <c r="I57" s="341">
        <v>1</v>
      </c>
      <c r="J57" s="341">
        <v>1</v>
      </c>
      <c r="K57" s="73"/>
      <c r="L57" s="8"/>
      <c r="M57" s="73"/>
      <c r="N57" s="198">
        <f aca="true" t="shared" si="6" ref="N57:N63">SUM(C57:L57)+MIN(C57:J57)/100</f>
        <v>8.01</v>
      </c>
      <c r="O57" s="73"/>
      <c r="P57" s="7">
        <f aca="true" t="shared" si="7" ref="P57:P64">RANK(N57,$N$57:$N$66,1)</f>
        <v>1</v>
      </c>
    </row>
    <row r="58" spans="1:16" ht="24" customHeight="1">
      <c r="A58" s="199" t="s">
        <v>6</v>
      </c>
      <c r="B58" s="73"/>
      <c r="C58" s="341">
        <v>1</v>
      </c>
      <c r="D58" s="341">
        <v>1</v>
      </c>
      <c r="E58" s="163"/>
      <c r="F58" s="341">
        <v>9</v>
      </c>
      <c r="G58" s="341">
        <v>3</v>
      </c>
      <c r="H58" s="163"/>
      <c r="I58" s="341">
        <v>2</v>
      </c>
      <c r="J58" s="341">
        <v>2</v>
      </c>
      <c r="K58" s="73"/>
      <c r="L58" s="8">
        <v>2</v>
      </c>
      <c r="M58" s="73"/>
      <c r="N58" s="198">
        <f t="shared" si="6"/>
        <v>20.01</v>
      </c>
      <c r="O58" s="73"/>
      <c r="P58" s="7">
        <f t="shared" si="7"/>
        <v>2</v>
      </c>
    </row>
    <row r="59" spans="1:16" ht="24" customHeight="1">
      <c r="A59" s="342" t="s">
        <v>130</v>
      </c>
      <c r="B59" s="73"/>
      <c r="C59" s="341">
        <v>6</v>
      </c>
      <c r="D59" s="341">
        <v>9</v>
      </c>
      <c r="E59" s="163"/>
      <c r="F59" s="341">
        <v>2</v>
      </c>
      <c r="G59" s="341">
        <v>4</v>
      </c>
      <c r="H59" s="163"/>
      <c r="I59" s="341">
        <v>9</v>
      </c>
      <c r="J59" s="341">
        <v>9</v>
      </c>
      <c r="K59" s="73"/>
      <c r="L59" s="8"/>
      <c r="M59" s="73"/>
      <c r="N59" s="343">
        <f t="shared" si="6"/>
        <v>39.02</v>
      </c>
      <c r="O59" s="73"/>
      <c r="P59" s="7">
        <f t="shared" si="7"/>
        <v>3</v>
      </c>
    </row>
    <row r="60" spans="1:16" ht="19.5" customHeight="1">
      <c r="A60" s="200" t="s">
        <v>16</v>
      </c>
      <c r="B60" s="73"/>
      <c r="C60" s="341">
        <v>8</v>
      </c>
      <c r="D60" s="341">
        <v>3</v>
      </c>
      <c r="E60" s="163"/>
      <c r="F60" s="341">
        <v>9</v>
      </c>
      <c r="G60" s="341">
        <v>9</v>
      </c>
      <c r="H60" s="163"/>
      <c r="I60" s="341">
        <v>9</v>
      </c>
      <c r="J60" s="341">
        <v>3</v>
      </c>
      <c r="K60" s="73"/>
      <c r="L60" s="8"/>
      <c r="M60" s="73"/>
      <c r="N60" s="343">
        <f t="shared" si="6"/>
        <v>41.03</v>
      </c>
      <c r="O60" s="73"/>
      <c r="P60" s="7">
        <f t="shared" si="7"/>
        <v>4</v>
      </c>
    </row>
    <row r="61" spans="1:16" ht="24" customHeight="1">
      <c r="A61" s="344" t="s">
        <v>85</v>
      </c>
      <c r="B61" s="73"/>
      <c r="C61" s="341">
        <v>4</v>
      </c>
      <c r="D61" s="341">
        <v>9</v>
      </c>
      <c r="E61" s="163"/>
      <c r="F61" s="341">
        <v>9</v>
      </c>
      <c r="G61" s="341">
        <v>2</v>
      </c>
      <c r="H61" s="163"/>
      <c r="I61" s="341">
        <v>9</v>
      </c>
      <c r="J61" s="341">
        <v>9</v>
      </c>
      <c r="K61" s="73"/>
      <c r="L61" s="8">
        <v>1</v>
      </c>
      <c r="M61" s="73"/>
      <c r="N61" s="343">
        <f t="shared" si="6"/>
        <v>43.02</v>
      </c>
      <c r="O61" s="73"/>
      <c r="P61" s="7">
        <f t="shared" si="7"/>
        <v>5</v>
      </c>
    </row>
    <row r="62" spans="1:16" ht="24" customHeight="1">
      <c r="A62" s="345" t="s">
        <v>286</v>
      </c>
      <c r="B62" s="73"/>
      <c r="C62" s="341">
        <v>5</v>
      </c>
      <c r="D62" s="341">
        <v>4</v>
      </c>
      <c r="E62" s="163"/>
      <c r="F62" s="341">
        <v>9</v>
      </c>
      <c r="G62" s="341">
        <v>9</v>
      </c>
      <c r="H62" s="163"/>
      <c r="I62" s="341">
        <v>9</v>
      </c>
      <c r="J62" s="341">
        <v>9</v>
      </c>
      <c r="K62" s="73"/>
      <c r="L62" s="8"/>
      <c r="M62" s="73"/>
      <c r="N62" s="198">
        <f t="shared" si="6"/>
        <v>45.04</v>
      </c>
      <c r="O62" s="73"/>
      <c r="P62" s="7">
        <f t="shared" si="7"/>
        <v>6</v>
      </c>
    </row>
    <row r="63" spans="1:16" ht="24" customHeight="1">
      <c r="A63" s="46" t="s">
        <v>9</v>
      </c>
      <c r="B63" s="73"/>
      <c r="C63" s="341">
        <v>3</v>
      </c>
      <c r="D63" s="341">
        <v>9</v>
      </c>
      <c r="E63" s="163"/>
      <c r="F63" s="341">
        <v>9</v>
      </c>
      <c r="G63" s="341">
        <v>9</v>
      </c>
      <c r="H63" s="163"/>
      <c r="I63" s="341">
        <v>9</v>
      </c>
      <c r="J63" s="341">
        <v>9</v>
      </c>
      <c r="K63" s="73"/>
      <c r="L63" s="8"/>
      <c r="M63" s="73"/>
      <c r="N63" s="343">
        <f t="shared" si="6"/>
        <v>48.03</v>
      </c>
      <c r="O63" s="73"/>
      <c r="P63" s="7">
        <f t="shared" si="7"/>
        <v>7</v>
      </c>
    </row>
    <row r="64" spans="1:16" ht="24" customHeight="1">
      <c r="A64" s="346" t="s">
        <v>54</v>
      </c>
      <c r="B64" s="73"/>
      <c r="C64" s="341">
        <v>9</v>
      </c>
      <c r="D64" s="341">
        <v>9</v>
      </c>
      <c r="E64" s="163"/>
      <c r="F64" s="341">
        <v>9</v>
      </c>
      <c r="G64" s="341">
        <v>9</v>
      </c>
      <c r="H64" s="163"/>
      <c r="I64" s="341">
        <v>9</v>
      </c>
      <c r="J64" s="341">
        <v>9</v>
      </c>
      <c r="K64" s="73"/>
      <c r="L64" s="8"/>
      <c r="M64" s="73"/>
      <c r="N64" s="343">
        <f>SUM(C64:L64)+MIN(C64:J64)/1000</f>
        <v>54.009</v>
      </c>
      <c r="O64" s="73"/>
      <c r="P64" s="7">
        <f t="shared" si="7"/>
        <v>8</v>
      </c>
    </row>
    <row r="65" spans="1:16" ht="24" customHeight="1">
      <c r="A65" s="347" t="s">
        <v>143</v>
      </c>
      <c r="B65" s="73"/>
      <c r="C65" s="341">
        <v>12</v>
      </c>
      <c r="D65" s="341">
        <v>12</v>
      </c>
      <c r="E65" s="163"/>
      <c r="F65" s="341">
        <v>12</v>
      </c>
      <c r="G65" s="341">
        <v>12</v>
      </c>
      <c r="H65" s="163"/>
      <c r="I65" s="341">
        <v>12</v>
      </c>
      <c r="J65" s="341">
        <v>12</v>
      </c>
      <c r="K65" s="73"/>
      <c r="L65" s="8"/>
      <c r="M65" s="73"/>
      <c r="N65" s="198">
        <f>SUM(C65:L65)+MIN(C65:J65)/1000</f>
        <v>72.012</v>
      </c>
      <c r="O65" s="73"/>
      <c r="P65" s="7">
        <v>9.5</v>
      </c>
    </row>
    <row r="66" spans="1:16" ht="24" customHeight="1">
      <c r="A66" s="348" t="s">
        <v>142</v>
      </c>
      <c r="B66" s="73"/>
      <c r="C66" s="341">
        <v>12</v>
      </c>
      <c r="D66" s="341">
        <v>12</v>
      </c>
      <c r="E66" s="163"/>
      <c r="F66" s="341">
        <v>12</v>
      </c>
      <c r="G66" s="341">
        <v>12</v>
      </c>
      <c r="H66" s="163"/>
      <c r="I66" s="341">
        <v>12</v>
      </c>
      <c r="J66" s="341">
        <v>12</v>
      </c>
      <c r="K66" s="73"/>
      <c r="L66" s="8"/>
      <c r="M66" s="73"/>
      <c r="N66" s="198">
        <f>SUM(C66:L66)+MIN(C66:J66)/1000</f>
        <v>72.012</v>
      </c>
      <c r="O66" s="73"/>
      <c r="P66" s="7">
        <v>9.5</v>
      </c>
    </row>
    <row r="67" spans="1:16" ht="24" customHeight="1">
      <c r="A67" s="138" t="s">
        <v>106</v>
      </c>
      <c r="B67" s="73"/>
      <c r="C67" s="57"/>
      <c r="D67" s="57"/>
      <c r="E67" s="73"/>
      <c r="F67" s="57"/>
      <c r="G67" s="57"/>
      <c r="H67" s="73"/>
      <c r="I67" s="57"/>
      <c r="J67" s="57"/>
      <c r="K67" s="73"/>
      <c r="L67" s="8"/>
      <c r="M67" s="73"/>
      <c r="N67" s="198"/>
      <c r="O67" s="73"/>
      <c r="P67" s="7"/>
    </row>
    <row r="68" spans="1:16" ht="24" customHeight="1">
      <c r="A68" s="15" t="s">
        <v>83</v>
      </c>
      <c r="B68" s="15"/>
      <c r="D68" s="131"/>
      <c r="E68" s="131"/>
      <c r="F68" s="131"/>
      <c r="G68" s="131"/>
      <c r="H68" s="131"/>
      <c r="I68" s="131"/>
      <c r="J68" s="131"/>
      <c r="K68" s="131"/>
      <c r="L68" s="131"/>
      <c r="M68" s="131"/>
      <c r="N68" s="131"/>
      <c r="O68" s="131"/>
      <c r="P68" s="131"/>
    </row>
    <row r="69" spans="1:16" ht="19.5" customHeight="1">
      <c r="A69" s="378" t="s">
        <v>17</v>
      </c>
      <c r="B69" s="379"/>
      <c r="C69" s="380"/>
      <c r="D69" s="378" t="s">
        <v>18</v>
      </c>
      <c r="E69" s="379"/>
      <c r="F69" s="380"/>
      <c r="G69" s="381" t="s">
        <v>8</v>
      </c>
      <c r="H69" s="16"/>
      <c r="I69" s="383" t="s">
        <v>144</v>
      </c>
      <c r="J69" s="384"/>
      <c r="K69" s="384"/>
      <c r="L69" s="384"/>
      <c r="M69" s="384"/>
      <c r="N69" s="384"/>
      <c r="O69" s="384"/>
      <c r="P69" s="385"/>
    </row>
    <row r="70" spans="1:16" ht="24" customHeight="1">
      <c r="A70" s="389" t="s">
        <v>140</v>
      </c>
      <c r="B70" s="390"/>
      <c r="C70" s="391"/>
      <c r="D70" s="392">
        <v>40487</v>
      </c>
      <c r="E70" s="393"/>
      <c r="F70" s="394"/>
      <c r="G70" s="382"/>
      <c r="H70" s="162"/>
      <c r="I70" s="386"/>
      <c r="J70" s="387"/>
      <c r="K70" s="387"/>
      <c r="L70" s="387"/>
      <c r="M70" s="387"/>
      <c r="N70" s="387"/>
      <c r="O70" s="387"/>
      <c r="P70" s="388"/>
    </row>
    <row r="71" spans="1:16" ht="24" customHeight="1">
      <c r="A71" s="20"/>
      <c r="B71" s="21"/>
      <c r="C71" s="21"/>
      <c r="D71" s="21"/>
      <c r="E71" s="21"/>
      <c r="F71" s="21"/>
      <c r="G71" s="21"/>
      <c r="H71" s="21"/>
      <c r="I71" s="21"/>
      <c r="J71" s="21"/>
      <c r="K71" s="22"/>
      <c r="L71" s="21"/>
      <c r="M71" s="21"/>
      <c r="N71" s="21"/>
      <c r="O71" s="21"/>
      <c r="P71" s="23"/>
    </row>
    <row r="72" spans="1:16" ht="47.25">
      <c r="A72" s="35" t="s">
        <v>0</v>
      </c>
      <c r="B72" s="70"/>
      <c r="C72" s="71">
        <v>1</v>
      </c>
      <c r="D72" s="71">
        <v>2</v>
      </c>
      <c r="E72" s="70"/>
      <c r="F72" s="71">
        <v>3</v>
      </c>
      <c r="G72" s="72">
        <v>4</v>
      </c>
      <c r="H72" s="70"/>
      <c r="I72" s="71">
        <v>5</v>
      </c>
      <c r="J72" s="72">
        <v>6</v>
      </c>
      <c r="K72" s="70"/>
      <c r="L72" s="71" t="s">
        <v>19</v>
      </c>
      <c r="M72" s="70"/>
      <c r="N72" s="71" t="s">
        <v>7</v>
      </c>
      <c r="O72" s="70"/>
      <c r="P72" s="71" t="s">
        <v>20</v>
      </c>
    </row>
    <row r="73" spans="1:16" ht="19.5">
      <c r="A73" s="47" t="s">
        <v>51</v>
      </c>
      <c r="B73" s="73"/>
      <c r="C73" s="7">
        <v>1</v>
      </c>
      <c r="D73" s="7">
        <v>2</v>
      </c>
      <c r="E73" s="73"/>
      <c r="F73" s="7">
        <v>1</v>
      </c>
      <c r="G73" s="7">
        <v>3</v>
      </c>
      <c r="H73" s="73"/>
      <c r="I73" s="7">
        <v>1</v>
      </c>
      <c r="J73" s="7">
        <v>5</v>
      </c>
      <c r="K73" s="73"/>
      <c r="L73" s="8"/>
      <c r="M73" s="73"/>
      <c r="N73" s="59">
        <f aca="true" t="shared" si="8" ref="N73:N83">SUM(C73:L73)+MIN(C73:J73)/100</f>
        <v>13.01</v>
      </c>
      <c r="O73" s="73"/>
      <c r="P73" s="7">
        <f>RANK(N73,$N$73:$N$82,1)</f>
        <v>1</v>
      </c>
    </row>
    <row r="74" spans="1:16" ht="19.5">
      <c r="A74" s="46" t="s">
        <v>9</v>
      </c>
      <c r="B74" s="73"/>
      <c r="C74" s="7">
        <v>4</v>
      </c>
      <c r="D74" s="7">
        <v>3</v>
      </c>
      <c r="E74" s="73"/>
      <c r="F74" s="159">
        <v>2</v>
      </c>
      <c r="G74" s="160">
        <v>1</v>
      </c>
      <c r="H74" s="73"/>
      <c r="I74" s="7">
        <v>6</v>
      </c>
      <c r="J74" s="159">
        <v>2</v>
      </c>
      <c r="K74" s="73"/>
      <c r="L74" s="8">
        <v>1</v>
      </c>
      <c r="M74" s="73"/>
      <c r="N74" s="59">
        <f t="shared" si="8"/>
        <v>19.01</v>
      </c>
      <c r="O74" s="73"/>
      <c r="P74" s="7">
        <f>RANK(N74,$N$73:$N$82,1)</f>
        <v>2</v>
      </c>
    </row>
    <row r="75" spans="1:16" ht="19.5">
      <c r="A75" s="99" t="s">
        <v>6</v>
      </c>
      <c r="B75" s="74"/>
      <c r="C75" s="7">
        <v>3</v>
      </c>
      <c r="D75" s="160">
        <v>1</v>
      </c>
      <c r="E75" s="74"/>
      <c r="F75" s="7">
        <v>3</v>
      </c>
      <c r="G75" s="7">
        <v>4</v>
      </c>
      <c r="H75" s="74"/>
      <c r="I75" s="159">
        <v>2</v>
      </c>
      <c r="J75" s="7">
        <v>6</v>
      </c>
      <c r="K75" s="74"/>
      <c r="L75" s="8"/>
      <c r="M75" s="74"/>
      <c r="N75" s="59">
        <f t="shared" si="8"/>
        <v>19.01</v>
      </c>
      <c r="O75" s="74"/>
      <c r="P75" s="7">
        <v>3</v>
      </c>
    </row>
    <row r="76" spans="1:16" ht="19.5">
      <c r="A76" s="62" t="s">
        <v>143</v>
      </c>
      <c r="B76" s="74"/>
      <c r="C76" s="7">
        <v>7</v>
      </c>
      <c r="D76" s="7">
        <v>6</v>
      </c>
      <c r="E76" s="74"/>
      <c r="F76" s="7">
        <v>5</v>
      </c>
      <c r="G76" s="7">
        <v>2</v>
      </c>
      <c r="H76" s="74"/>
      <c r="I76" s="7">
        <v>4</v>
      </c>
      <c r="J76" s="7">
        <v>1</v>
      </c>
      <c r="K76" s="74"/>
      <c r="L76" s="8">
        <v>1</v>
      </c>
      <c r="M76" s="74"/>
      <c r="N76" s="59">
        <f t="shared" si="8"/>
        <v>26.01</v>
      </c>
      <c r="O76" s="74"/>
      <c r="P76" s="7">
        <f aca="true" t="shared" si="9" ref="P76:P82">RANK(N76,$N$73:$N$82,1)</f>
        <v>4</v>
      </c>
    </row>
    <row r="77" spans="1:16" ht="19.5">
      <c r="A77" s="64" t="s">
        <v>85</v>
      </c>
      <c r="B77" s="74"/>
      <c r="C77" s="7">
        <v>2</v>
      </c>
      <c r="D77" s="7">
        <v>7</v>
      </c>
      <c r="E77" s="74"/>
      <c r="F77" s="7">
        <v>5</v>
      </c>
      <c r="G77" s="7">
        <v>2</v>
      </c>
      <c r="H77" s="73"/>
      <c r="I77" s="7">
        <v>3</v>
      </c>
      <c r="J77" s="7">
        <v>8</v>
      </c>
      <c r="K77" s="74"/>
      <c r="L77" s="8">
        <v>5</v>
      </c>
      <c r="M77" s="74"/>
      <c r="N77" s="59">
        <f t="shared" si="8"/>
        <v>32.02</v>
      </c>
      <c r="O77" s="74"/>
      <c r="P77" s="7">
        <f t="shared" si="9"/>
        <v>5</v>
      </c>
    </row>
    <row r="78" spans="1:16" ht="19.5">
      <c r="A78" s="129" t="s">
        <v>130</v>
      </c>
      <c r="B78" s="74"/>
      <c r="C78" s="7">
        <v>6</v>
      </c>
      <c r="D78" s="7">
        <v>9</v>
      </c>
      <c r="E78" s="74"/>
      <c r="F78" s="7">
        <v>7</v>
      </c>
      <c r="G78" s="7">
        <v>7</v>
      </c>
      <c r="H78" s="74"/>
      <c r="I78" s="7">
        <v>5</v>
      </c>
      <c r="J78" s="7">
        <v>3</v>
      </c>
      <c r="K78" s="74"/>
      <c r="L78" s="10"/>
      <c r="M78" s="74"/>
      <c r="N78" s="59">
        <f t="shared" si="8"/>
        <v>37.03</v>
      </c>
      <c r="O78" s="74"/>
      <c r="P78" s="7">
        <f t="shared" si="9"/>
        <v>6</v>
      </c>
    </row>
    <row r="79" spans="1:16" ht="19.5">
      <c r="A79" s="61" t="s">
        <v>54</v>
      </c>
      <c r="B79" s="74"/>
      <c r="C79" s="7">
        <v>5</v>
      </c>
      <c r="D79" s="7">
        <v>8</v>
      </c>
      <c r="E79" s="74"/>
      <c r="F79" s="7">
        <v>4</v>
      </c>
      <c r="G79" s="7">
        <v>8</v>
      </c>
      <c r="H79" s="74"/>
      <c r="I79" s="7">
        <v>7</v>
      </c>
      <c r="J79" s="7">
        <v>4</v>
      </c>
      <c r="K79" s="74"/>
      <c r="L79" s="10">
        <v>1</v>
      </c>
      <c r="M79" s="74"/>
      <c r="N79" s="59">
        <f t="shared" si="8"/>
        <v>37.04</v>
      </c>
      <c r="O79" s="74"/>
      <c r="P79" s="7">
        <f t="shared" si="9"/>
        <v>7</v>
      </c>
    </row>
    <row r="80" spans="1:16" ht="19.5">
      <c r="A80" s="158" t="s">
        <v>286</v>
      </c>
      <c r="B80" s="74"/>
      <c r="C80" s="7">
        <v>9</v>
      </c>
      <c r="D80" s="7">
        <v>5</v>
      </c>
      <c r="E80" s="74"/>
      <c r="F80" s="7">
        <v>6</v>
      </c>
      <c r="G80" s="7">
        <v>6</v>
      </c>
      <c r="H80" s="74"/>
      <c r="I80" s="12">
        <v>10</v>
      </c>
      <c r="J80" s="7">
        <v>7</v>
      </c>
      <c r="K80" s="74"/>
      <c r="L80" s="10"/>
      <c r="M80" s="74"/>
      <c r="N80" s="59">
        <f t="shared" si="8"/>
        <v>43.05</v>
      </c>
      <c r="O80" s="74"/>
      <c r="P80" s="7">
        <f t="shared" si="9"/>
        <v>8</v>
      </c>
    </row>
    <row r="81" spans="1:16" ht="19.5">
      <c r="A81" s="100" t="s">
        <v>16</v>
      </c>
      <c r="B81" s="74"/>
      <c r="C81" s="7">
        <v>8</v>
      </c>
      <c r="D81" s="7">
        <v>4</v>
      </c>
      <c r="E81" s="74"/>
      <c r="F81" s="9">
        <v>10</v>
      </c>
      <c r="G81" s="9">
        <v>10</v>
      </c>
      <c r="H81" s="74"/>
      <c r="I81" s="9">
        <v>10</v>
      </c>
      <c r="J81" s="9">
        <v>10</v>
      </c>
      <c r="K81" s="74"/>
      <c r="L81" s="10"/>
      <c r="M81" s="74"/>
      <c r="N81" s="59">
        <f t="shared" si="8"/>
        <v>52.04</v>
      </c>
      <c r="O81" s="74"/>
      <c r="P81" s="7">
        <f t="shared" si="9"/>
        <v>9</v>
      </c>
    </row>
    <row r="82" spans="1:16" ht="19.5">
      <c r="A82" s="152" t="s">
        <v>142</v>
      </c>
      <c r="B82" s="74"/>
      <c r="C82" s="57">
        <v>14</v>
      </c>
      <c r="D82" s="57">
        <v>14</v>
      </c>
      <c r="E82" s="74"/>
      <c r="F82" s="57">
        <v>14</v>
      </c>
      <c r="G82" s="57">
        <v>14</v>
      </c>
      <c r="H82" s="74"/>
      <c r="I82" s="57">
        <v>14</v>
      </c>
      <c r="J82" s="57">
        <v>14</v>
      </c>
      <c r="K82" s="74"/>
      <c r="L82" s="10"/>
      <c r="M82" s="74"/>
      <c r="N82" s="59">
        <f t="shared" si="8"/>
        <v>84.14</v>
      </c>
      <c r="O82" s="74"/>
      <c r="P82" s="7">
        <f t="shared" si="9"/>
        <v>10</v>
      </c>
    </row>
    <row r="83" spans="1:16" ht="19.5">
      <c r="A83" s="130" t="s">
        <v>106</v>
      </c>
      <c r="B83" s="70"/>
      <c r="C83" s="57">
        <v>14</v>
      </c>
      <c r="D83" s="57">
        <v>14</v>
      </c>
      <c r="E83" s="74"/>
      <c r="F83" s="57">
        <v>14</v>
      </c>
      <c r="G83" s="57">
        <v>14</v>
      </c>
      <c r="H83" s="74"/>
      <c r="I83" s="57">
        <v>14</v>
      </c>
      <c r="J83" s="57">
        <v>14</v>
      </c>
      <c r="K83" s="73"/>
      <c r="L83" s="8"/>
      <c r="M83" s="73"/>
      <c r="N83" s="59">
        <f t="shared" si="8"/>
        <v>84.14</v>
      </c>
      <c r="O83" s="73"/>
      <c r="P83" s="7"/>
    </row>
    <row r="84" spans="1:16" ht="15">
      <c r="A84" s="11" t="s">
        <v>83</v>
      </c>
      <c r="B84" s="15"/>
      <c r="D84" s="131"/>
      <c r="E84" s="131"/>
      <c r="F84" s="131"/>
      <c r="G84" s="131"/>
      <c r="H84" s="131"/>
      <c r="I84" s="131"/>
      <c r="J84" s="131"/>
      <c r="K84" s="131"/>
      <c r="L84" s="131"/>
      <c r="M84" s="131"/>
      <c r="N84" s="131"/>
      <c r="O84" s="131"/>
      <c r="P84" s="131"/>
    </row>
    <row r="85" spans="1:16" ht="15.75">
      <c r="A85" s="398" t="s">
        <v>17</v>
      </c>
      <c r="B85" s="398"/>
      <c r="C85" s="398"/>
      <c r="D85" s="378" t="s">
        <v>18</v>
      </c>
      <c r="E85" s="379"/>
      <c r="F85" s="399"/>
      <c r="G85" s="381" t="s">
        <v>8</v>
      </c>
      <c r="H85" s="16"/>
      <c r="I85" s="383" t="s">
        <v>141</v>
      </c>
      <c r="J85" s="401"/>
      <c r="K85" s="401"/>
      <c r="L85" s="401"/>
      <c r="M85" s="401"/>
      <c r="N85" s="401"/>
      <c r="O85" s="401"/>
      <c r="P85" s="402"/>
    </row>
    <row r="86" spans="1:16" ht="15.75">
      <c r="A86" s="406" t="s">
        <v>77</v>
      </c>
      <c r="B86" s="406"/>
      <c r="C86" s="406"/>
      <c r="D86" s="392">
        <v>40094</v>
      </c>
      <c r="E86" s="393"/>
      <c r="F86" s="407"/>
      <c r="G86" s="400"/>
      <c r="H86" s="162"/>
      <c r="I86" s="403"/>
      <c r="J86" s="404"/>
      <c r="K86" s="404"/>
      <c r="L86" s="404"/>
      <c r="M86" s="404"/>
      <c r="N86" s="404"/>
      <c r="O86" s="404"/>
      <c r="P86" s="405"/>
    </row>
    <row r="87" spans="1:16" ht="15.75">
      <c r="A87" s="20"/>
      <c r="B87" s="21"/>
      <c r="C87" s="21"/>
      <c r="D87" s="21"/>
      <c r="E87" s="21"/>
      <c r="F87" s="21"/>
      <c r="G87" s="21"/>
      <c r="H87" s="21"/>
      <c r="I87" s="21"/>
      <c r="J87" s="21"/>
      <c r="K87" s="22"/>
      <c r="L87" s="21"/>
      <c r="M87" s="21"/>
      <c r="N87" s="21"/>
      <c r="O87" s="21"/>
      <c r="P87" s="23"/>
    </row>
    <row r="88" spans="1:16" ht="47.25">
      <c r="A88" s="35" t="s">
        <v>0</v>
      </c>
      <c r="B88" s="70"/>
      <c r="C88" s="71">
        <v>1</v>
      </c>
      <c r="D88" s="71">
        <v>2</v>
      </c>
      <c r="E88" s="70"/>
      <c r="F88" s="71">
        <v>3</v>
      </c>
      <c r="G88" s="72">
        <v>4</v>
      </c>
      <c r="H88" s="70"/>
      <c r="I88" s="71">
        <v>5</v>
      </c>
      <c r="J88" s="72">
        <v>6</v>
      </c>
      <c r="K88" s="70"/>
      <c r="L88" s="71" t="s">
        <v>19</v>
      </c>
      <c r="M88" s="70"/>
      <c r="N88" s="71" t="s">
        <v>7</v>
      </c>
      <c r="O88" s="70"/>
      <c r="P88" s="71" t="s">
        <v>20</v>
      </c>
    </row>
    <row r="89" spans="1:16" ht="19.5">
      <c r="A89" s="46" t="s">
        <v>9</v>
      </c>
      <c r="B89" s="73"/>
      <c r="C89" s="351">
        <v>1</v>
      </c>
      <c r="D89" s="352">
        <v>3</v>
      </c>
      <c r="E89" s="73"/>
      <c r="F89" s="395" t="s">
        <v>122</v>
      </c>
      <c r="G89" s="395" t="s">
        <v>122</v>
      </c>
      <c r="H89" s="73"/>
      <c r="I89" s="395" t="s">
        <v>122</v>
      </c>
      <c r="J89" s="395" t="s">
        <v>122</v>
      </c>
      <c r="K89" s="73"/>
      <c r="L89" s="8"/>
      <c r="M89" s="73"/>
      <c r="N89" s="59">
        <v>0</v>
      </c>
      <c r="O89" s="73"/>
      <c r="P89" s="7"/>
    </row>
    <row r="90" spans="1:16" ht="19.5">
      <c r="A90" s="47" t="s">
        <v>51</v>
      </c>
      <c r="B90" s="73"/>
      <c r="C90" s="352">
        <v>7</v>
      </c>
      <c r="D90" s="353">
        <v>10</v>
      </c>
      <c r="E90" s="73"/>
      <c r="F90" s="396"/>
      <c r="G90" s="396"/>
      <c r="H90" s="73"/>
      <c r="I90" s="396"/>
      <c r="J90" s="396"/>
      <c r="K90" s="73"/>
      <c r="L90" s="8"/>
      <c r="M90" s="73"/>
      <c r="N90" s="59">
        <v>0</v>
      </c>
      <c r="O90" s="73"/>
      <c r="P90" s="7"/>
    </row>
    <row r="91" spans="1:16" ht="19.5">
      <c r="A91" s="99" t="s">
        <v>6</v>
      </c>
      <c r="B91" s="74"/>
      <c r="C91" s="351">
        <v>2</v>
      </c>
      <c r="D91" s="352">
        <v>4</v>
      </c>
      <c r="E91" s="74"/>
      <c r="F91" s="396"/>
      <c r="G91" s="396"/>
      <c r="H91" s="74"/>
      <c r="I91" s="396"/>
      <c r="J91" s="396"/>
      <c r="K91" s="74"/>
      <c r="L91" s="8"/>
      <c r="M91" s="74"/>
      <c r="N91" s="59">
        <v>0</v>
      </c>
      <c r="O91" s="74"/>
      <c r="P91" s="7"/>
    </row>
    <row r="92" spans="1:16" ht="19.5">
      <c r="A92" s="100" t="s">
        <v>16</v>
      </c>
      <c r="B92" s="74"/>
      <c r="C92" s="351">
        <v>4</v>
      </c>
      <c r="D92" s="353">
        <v>10</v>
      </c>
      <c r="E92" s="74"/>
      <c r="F92" s="396"/>
      <c r="G92" s="396"/>
      <c r="H92" s="74"/>
      <c r="I92" s="396"/>
      <c r="J92" s="396"/>
      <c r="K92" s="74"/>
      <c r="L92" s="8"/>
      <c r="M92" s="74"/>
      <c r="N92" s="59">
        <v>0</v>
      </c>
      <c r="O92" s="74"/>
      <c r="P92" s="7"/>
    </row>
    <row r="93" spans="1:16" ht="19.5">
      <c r="A93" s="64" t="s">
        <v>85</v>
      </c>
      <c r="B93" s="74"/>
      <c r="C93" s="351">
        <v>6</v>
      </c>
      <c r="D93" s="353">
        <v>10</v>
      </c>
      <c r="E93" s="74"/>
      <c r="F93" s="396"/>
      <c r="G93" s="396"/>
      <c r="H93" s="74"/>
      <c r="I93" s="396"/>
      <c r="J93" s="396"/>
      <c r="K93" s="74"/>
      <c r="L93" s="8"/>
      <c r="M93" s="74"/>
      <c r="N93" s="59">
        <v>0</v>
      </c>
      <c r="O93" s="74"/>
      <c r="P93" s="7"/>
    </row>
    <row r="94" spans="1:16" ht="19.5">
      <c r="A94" s="61" t="s">
        <v>54</v>
      </c>
      <c r="B94" s="74"/>
      <c r="C94" s="354">
        <v>10</v>
      </c>
      <c r="D94" s="353">
        <v>10</v>
      </c>
      <c r="E94" s="74"/>
      <c r="F94" s="396"/>
      <c r="G94" s="396"/>
      <c r="H94" s="74"/>
      <c r="I94" s="396"/>
      <c r="J94" s="396"/>
      <c r="K94" s="74"/>
      <c r="L94" s="10"/>
      <c r="M94" s="74"/>
      <c r="N94" s="59">
        <v>0</v>
      </c>
      <c r="O94" s="74"/>
      <c r="P94" s="7"/>
    </row>
    <row r="95" spans="1:16" ht="19.5">
      <c r="A95" s="129" t="s">
        <v>130</v>
      </c>
      <c r="B95" s="74"/>
      <c r="C95" s="352">
        <v>9</v>
      </c>
      <c r="D95" s="352">
        <v>1</v>
      </c>
      <c r="E95" s="74"/>
      <c r="F95" s="396"/>
      <c r="G95" s="396"/>
      <c r="H95" s="74"/>
      <c r="I95" s="396"/>
      <c r="J95" s="396"/>
      <c r="K95" s="74"/>
      <c r="L95" s="10"/>
      <c r="M95" s="74"/>
      <c r="N95" s="59">
        <v>0</v>
      </c>
      <c r="O95" s="74"/>
      <c r="P95" s="7"/>
    </row>
    <row r="96" spans="1:16" ht="19.5">
      <c r="A96" s="158" t="s">
        <v>286</v>
      </c>
      <c r="B96" s="74"/>
      <c r="C96" s="352">
        <v>3</v>
      </c>
      <c r="D96" s="352">
        <v>6</v>
      </c>
      <c r="E96" s="74"/>
      <c r="F96" s="396"/>
      <c r="G96" s="396"/>
      <c r="H96" s="74"/>
      <c r="I96" s="396"/>
      <c r="J96" s="396"/>
      <c r="K96" s="74"/>
      <c r="L96" s="10"/>
      <c r="M96" s="74"/>
      <c r="N96" s="59">
        <v>0</v>
      </c>
      <c r="O96" s="74"/>
      <c r="P96" s="7"/>
    </row>
    <row r="97" spans="1:16" ht="19.5">
      <c r="A97" s="62" t="s">
        <v>143</v>
      </c>
      <c r="B97" s="74"/>
      <c r="C97" s="352">
        <v>5</v>
      </c>
      <c r="D97" s="352">
        <v>5</v>
      </c>
      <c r="E97" s="74"/>
      <c r="F97" s="396"/>
      <c r="G97" s="396"/>
      <c r="H97" s="74"/>
      <c r="I97" s="396"/>
      <c r="J97" s="396"/>
      <c r="K97" s="74"/>
      <c r="L97" s="10"/>
      <c r="M97" s="74"/>
      <c r="N97" s="59">
        <v>0</v>
      </c>
      <c r="O97" s="74"/>
      <c r="P97" s="7"/>
    </row>
    <row r="98" spans="1:16" ht="19.5">
      <c r="A98" s="152" t="s">
        <v>142</v>
      </c>
      <c r="B98" s="74"/>
      <c r="C98" s="352">
        <v>8</v>
      </c>
      <c r="D98" s="352">
        <v>2</v>
      </c>
      <c r="E98" s="74"/>
      <c r="F98" s="397"/>
      <c r="G98" s="397"/>
      <c r="H98" s="74"/>
      <c r="I98" s="397"/>
      <c r="J98" s="397"/>
      <c r="K98" s="74"/>
      <c r="L98" s="10"/>
      <c r="M98" s="74"/>
      <c r="N98" s="59">
        <v>0</v>
      </c>
      <c r="O98" s="74"/>
      <c r="P98" s="7"/>
    </row>
    <row r="99" spans="1:16" ht="19.5">
      <c r="A99" s="138" t="s">
        <v>106</v>
      </c>
      <c r="B99" s="74"/>
      <c r="C99" s="57"/>
      <c r="D99" s="57"/>
      <c r="E99" s="74"/>
      <c r="F99" s="139"/>
      <c r="G99" s="139"/>
      <c r="H99" s="74"/>
      <c r="I99" s="139"/>
      <c r="J99" s="139"/>
      <c r="K99" s="74"/>
      <c r="L99" s="139"/>
      <c r="M99" s="74"/>
      <c r="N99" s="139"/>
      <c r="O99" s="74"/>
      <c r="P99" s="139"/>
    </row>
    <row r="100" spans="1:16" ht="15">
      <c r="A100" s="11" t="s">
        <v>83</v>
      </c>
      <c r="B100" s="15"/>
      <c r="D100" s="131"/>
      <c r="E100" s="131"/>
      <c r="F100" s="131"/>
      <c r="G100" s="131"/>
      <c r="H100" s="131"/>
      <c r="I100" s="131"/>
      <c r="J100" s="131"/>
      <c r="K100" s="140"/>
      <c r="L100" s="131"/>
      <c r="M100" s="140"/>
      <c r="N100" s="131"/>
      <c r="O100" s="140"/>
      <c r="P100" s="131"/>
    </row>
    <row r="101" spans="3:14" ht="15">
      <c r="C101" s="132" t="s">
        <v>31</v>
      </c>
      <c r="D101" s="133" t="s">
        <v>22</v>
      </c>
      <c r="F101" s="134" t="s">
        <v>23</v>
      </c>
      <c r="G101" s="135" t="s">
        <v>24</v>
      </c>
      <c r="I101" s="136" t="s">
        <v>21</v>
      </c>
      <c r="J101" s="137" t="s">
        <v>33</v>
      </c>
      <c r="M101" s="13"/>
      <c r="N101" s="13"/>
    </row>
    <row r="102" spans="3:14" ht="25.5">
      <c r="C102" s="7" t="s">
        <v>34</v>
      </c>
      <c r="D102" s="7">
        <v>15</v>
      </c>
      <c r="E102" s="13"/>
      <c r="F102" s="7" t="s">
        <v>34</v>
      </c>
      <c r="G102" s="7">
        <v>14</v>
      </c>
      <c r="H102" s="13"/>
      <c r="I102" s="7" t="s">
        <v>34</v>
      </c>
      <c r="J102" s="7" t="s">
        <v>34</v>
      </c>
      <c r="L102" s="14"/>
      <c r="M102" s="13"/>
      <c r="N102" s="13"/>
    </row>
    <row r="103" ht="15"/>
    <row r="104" ht="15"/>
    <row r="105" ht="15"/>
    <row r="106" ht="15"/>
    <row r="107" ht="15"/>
    <row r="108" ht="15"/>
    <row r="109" ht="15"/>
    <row r="110" ht="15"/>
    <row r="111" ht="15"/>
    <row r="112" ht="15"/>
    <row r="113" ht="15"/>
    <row r="114" ht="15"/>
    <row r="115" ht="15"/>
    <row r="116" ht="15"/>
    <row r="117" ht="15"/>
  </sheetData>
  <sheetProtection/>
  <protectedRanges>
    <protectedRange sqref="M72 B72 K72 O72 A84:B84 E72 H72 O88:O100 H88:H99 B88:B99 K88:K100 M88:M100 E88:E99 A100:B100 A68:B68 A51:B51 A32:B32 A15:B15" name="Range 1_1_1_1_2"/>
    <protectedRange sqref="G88 D85:E86 C88:D88 G72 D69:E70 C72:D72" name="Range7_1_1_3_1"/>
    <protectedRange sqref="O85:O87 I88 O69:O71 I72" name="Range7_1_2_3_1"/>
    <protectedRange sqref="M73:M83 E73:E83 A73:B83 O73:O83 K73:K83 H73:H76 H79:H83 A89:A99" name="Range 1_1_1_1_1_1"/>
    <protectedRange sqref="M56 B56 K56 O56 H56 E56 M39 B39 K39 O39 H39 E39 M20 B20 K20 O20 H20 E20 M4 B4 K4 O4 E4 H4:H13" name="Range 1_1_1_1_3"/>
    <protectedRange sqref="G56 D53:E54 C56:D56 G39 D36:E37 C39:D39 G20 D17:E18 C20:D20 G4 D1:E2 C4:D4" name="Range7_1_1_3_2"/>
    <protectedRange sqref="O53:O55 I56 O36:O38 I39 O17:O19 I20 O1:O3 I4" name="Range7_1_2_3_2"/>
    <protectedRange sqref="M57:M67 E57:E67 A57:B67 O57:O67 K57:K67 H57:H60 H63:H67 M40:M50 E40:E50 A40:B50 O40:O50 K40:K50 H40:H43 H46:H50 M21:M31 E21:E31 A21:B31 O21:O31 K21:K31 H21:H24 H27:H31 H14 K5:K14 O5:O14 A5:B14 E5:E14 M5:M14" name="Range 1_1_1_1_1_2"/>
  </protectedRanges>
  <mergeCells count="40">
    <mergeCell ref="A1:C1"/>
    <mergeCell ref="D1:F1"/>
    <mergeCell ref="G1:G2"/>
    <mergeCell ref="I1:P2"/>
    <mergeCell ref="A2:C2"/>
    <mergeCell ref="D2:F2"/>
    <mergeCell ref="A17:C17"/>
    <mergeCell ref="D17:F17"/>
    <mergeCell ref="G17:G18"/>
    <mergeCell ref="I17:P18"/>
    <mergeCell ref="A18:C18"/>
    <mergeCell ref="D18:F18"/>
    <mergeCell ref="A69:C69"/>
    <mergeCell ref="D69:F69"/>
    <mergeCell ref="G69:G70"/>
    <mergeCell ref="I69:P70"/>
    <mergeCell ref="A70:C70"/>
    <mergeCell ref="D70:F70"/>
    <mergeCell ref="A85:C85"/>
    <mergeCell ref="D85:F85"/>
    <mergeCell ref="G85:G86"/>
    <mergeCell ref="I85:P86"/>
    <mergeCell ref="A86:C86"/>
    <mergeCell ref="D86:F86"/>
    <mergeCell ref="F89:F98"/>
    <mergeCell ref="G89:G98"/>
    <mergeCell ref="I89:I98"/>
    <mergeCell ref="J89:J98"/>
    <mergeCell ref="A53:C53"/>
    <mergeCell ref="D53:F53"/>
    <mergeCell ref="G53:G54"/>
    <mergeCell ref="I53:P54"/>
    <mergeCell ref="A54:C54"/>
    <mergeCell ref="D54:F54"/>
    <mergeCell ref="A36:C36"/>
    <mergeCell ref="D36:F36"/>
    <mergeCell ref="G36:G37"/>
    <mergeCell ref="I36:P37"/>
    <mergeCell ref="A37:C37"/>
    <mergeCell ref="D37:F37"/>
  </mergeCells>
  <conditionalFormatting sqref="P89:P98 I89:J98 F89:G98 C89:D99 I73:J76 F77:J78 F73:G76 C73:D83 F79:G83 I79:J83 P73:P83 P57:P67 I57:J67 C57:D67 F57:G67 H61:H62 I40:J50 F40:G50 C40:D50 H44:H45 P40:P50 G29 I27:J27 G31 H25:H26 C21:D31 G21 G23:G26 F21:F31 I21:J21 I23 I29:J31 I24:J25 P21:P31 G13:G14 I11:J11 J6 C5:D14 G5 G7:G10 F5:F14 I5:J5 I13:J14 I8:J9 I6:I7 P5:P14">
    <cfRule type="cellIs" priority="1" dxfId="1"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4"/>
  <headerFooter alignWithMargins="0">
    <oddHeader>&amp;C&amp;"Arial,Bold Italic"&amp;28Scratch  Results</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85"/>
  <sheetViews>
    <sheetView zoomScalePageLayoutView="0" workbookViewId="0" topLeftCell="A42">
      <selection activeCell="C65" sqref="C65"/>
    </sheetView>
  </sheetViews>
  <sheetFormatPr defaultColWidth="9.140625" defaultRowHeight="12.75"/>
  <cols>
    <col min="1" max="1" width="9.8515625" style="0" customWidth="1"/>
    <col min="2" max="2" width="5.7109375" style="0" customWidth="1"/>
    <col min="3" max="3" width="30.28125" style="0" customWidth="1"/>
    <col min="4" max="4" width="4.140625" style="19" customWidth="1"/>
    <col min="5" max="6" width="3.7109375" style="19" customWidth="1"/>
    <col min="7" max="7" width="4.00390625" style="0" bestFit="1" customWidth="1"/>
    <col min="8" max="8" width="2.7109375" style="0" customWidth="1"/>
    <col min="9" max="9" width="5.7109375" style="0" customWidth="1"/>
    <col min="10" max="10" width="30.28125" style="0" bestFit="1" customWidth="1"/>
    <col min="11" max="11" width="3.7109375" style="0" customWidth="1"/>
    <col min="12" max="13" width="3.7109375" style="19" customWidth="1"/>
    <col min="14" max="14" width="4.00390625" style="0" bestFit="1" customWidth="1"/>
    <col min="15" max="15" width="2.7109375" style="0" customWidth="1"/>
    <col min="16" max="16" width="5.7109375" style="0" customWidth="1"/>
    <col min="17" max="17" width="32.00390625" style="0" bestFit="1" customWidth="1"/>
    <col min="18" max="18" width="3.7109375" style="0" customWidth="1"/>
    <col min="19" max="20" width="3.7109375" style="19" customWidth="1"/>
    <col min="21" max="21" width="4.00390625" style="0" bestFit="1" customWidth="1"/>
  </cols>
  <sheetData>
    <row r="1" spans="1:20" ht="12.75">
      <c r="A1" s="141">
        <v>40725</v>
      </c>
      <c r="B1" s="269"/>
      <c r="C1" s="270" t="s">
        <v>252</v>
      </c>
      <c r="D1" s="272"/>
      <c r="E1" s="272"/>
      <c r="F1" s="272"/>
      <c r="G1" s="274"/>
      <c r="H1" s="274"/>
      <c r="I1" s="274"/>
      <c r="J1" s="274"/>
      <c r="K1" s="274"/>
      <c r="L1" s="272"/>
      <c r="M1" s="272"/>
      <c r="N1" s="274"/>
      <c r="O1" s="274"/>
      <c r="P1" s="274"/>
      <c r="Q1" s="274"/>
      <c r="R1" s="274"/>
      <c r="S1" s="272"/>
      <c r="T1" s="272"/>
    </row>
    <row r="2" spans="1:20" ht="12.75">
      <c r="A2" s="267" t="s">
        <v>25</v>
      </c>
      <c r="B2" s="114"/>
      <c r="C2" s="111" t="s">
        <v>28</v>
      </c>
      <c r="D2" s="112" t="s">
        <v>138</v>
      </c>
      <c r="E2" s="112" t="s">
        <v>15</v>
      </c>
      <c r="F2" s="112"/>
      <c r="G2" s="275"/>
      <c r="H2" s="114" t="s">
        <v>27</v>
      </c>
      <c r="I2" s="114"/>
      <c r="J2" s="281" t="s">
        <v>26</v>
      </c>
      <c r="K2" s="112" t="s">
        <v>138</v>
      </c>
      <c r="L2" s="112" t="s">
        <v>15</v>
      </c>
      <c r="M2" s="112"/>
      <c r="N2" s="275"/>
      <c r="O2" s="114" t="s">
        <v>29</v>
      </c>
      <c r="P2" s="114"/>
      <c r="Q2" s="111" t="s">
        <v>82</v>
      </c>
      <c r="R2" s="112" t="s">
        <v>138</v>
      </c>
      <c r="S2" s="112" t="s">
        <v>15</v>
      </c>
      <c r="T2" s="112"/>
    </row>
    <row r="3" spans="1:21" ht="12.75">
      <c r="A3" s="101">
        <v>1</v>
      </c>
      <c r="B3" s="154" t="s">
        <v>51</v>
      </c>
      <c r="C3" s="102" t="s">
        <v>247</v>
      </c>
      <c r="D3" s="103" t="s">
        <v>52</v>
      </c>
      <c r="E3" s="117">
        <v>1</v>
      </c>
      <c r="F3" s="117">
        <v>2</v>
      </c>
      <c r="G3" s="105">
        <f aca="true" t="shared" si="0" ref="G3:G12">SUM(E3:F3)+MIN(E3:F3)/1000</f>
        <v>3.001</v>
      </c>
      <c r="H3" s="101">
        <v>1</v>
      </c>
      <c r="I3" s="53" t="s">
        <v>97</v>
      </c>
      <c r="J3" s="40" t="s">
        <v>253</v>
      </c>
      <c r="K3" s="103" t="s">
        <v>14</v>
      </c>
      <c r="L3" s="104">
        <v>1</v>
      </c>
      <c r="M3" s="104">
        <v>1</v>
      </c>
      <c r="N3" s="105">
        <f aca="true" t="shared" si="1" ref="N3:N12">SUM(L3:M3)+MIN(L3:M3)/1000</f>
        <v>2.001</v>
      </c>
      <c r="O3" s="101">
        <v>1</v>
      </c>
      <c r="P3" s="154" t="s">
        <v>51</v>
      </c>
      <c r="Q3" s="102" t="s">
        <v>107</v>
      </c>
      <c r="R3" s="103" t="s">
        <v>111</v>
      </c>
      <c r="S3" s="104">
        <v>1</v>
      </c>
      <c r="T3" s="104">
        <v>1</v>
      </c>
      <c r="U3" s="18">
        <f aca="true" t="shared" si="2" ref="U3:U12">SUM(S3:T3)+MIN(S3:T3)/1000</f>
        <v>2.001</v>
      </c>
    </row>
    <row r="4" spans="1:21" ht="12.75">
      <c r="A4" s="101">
        <v>2</v>
      </c>
      <c r="B4" s="3" t="s">
        <v>99</v>
      </c>
      <c r="C4" s="102" t="s">
        <v>250</v>
      </c>
      <c r="D4" s="103" t="s">
        <v>84</v>
      </c>
      <c r="E4" s="117">
        <v>3</v>
      </c>
      <c r="F4" s="301">
        <v>1</v>
      </c>
      <c r="G4" s="105">
        <f t="shared" si="0"/>
        <v>4.001</v>
      </c>
      <c r="H4" s="101">
        <v>2</v>
      </c>
      <c r="I4" s="154" t="s">
        <v>51</v>
      </c>
      <c r="J4" s="102" t="s">
        <v>254</v>
      </c>
      <c r="K4" s="103" t="s">
        <v>52</v>
      </c>
      <c r="L4" s="104">
        <v>2</v>
      </c>
      <c r="M4" s="104">
        <v>3</v>
      </c>
      <c r="N4" s="105">
        <f t="shared" si="1"/>
        <v>5.002</v>
      </c>
      <c r="O4" s="101">
        <v>2</v>
      </c>
      <c r="P4" s="53" t="s">
        <v>97</v>
      </c>
      <c r="Q4" s="256" t="s">
        <v>272</v>
      </c>
      <c r="R4" s="103" t="s">
        <v>14</v>
      </c>
      <c r="S4" s="104">
        <v>2</v>
      </c>
      <c r="T4" s="104">
        <v>2</v>
      </c>
      <c r="U4" s="18">
        <f t="shared" si="2"/>
        <v>4.002</v>
      </c>
    </row>
    <row r="5" spans="1:21" ht="12.75">
      <c r="A5" s="101">
        <v>3</v>
      </c>
      <c r="B5" s="5" t="s">
        <v>5</v>
      </c>
      <c r="C5" s="102" t="s">
        <v>248</v>
      </c>
      <c r="D5" s="103" t="s">
        <v>53</v>
      </c>
      <c r="E5" s="117">
        <v>4</v>
      </c>
      <c r="F5" s="117">
        <v>3</v>
      </c>
      <c r="G5" s="105">
        <f t="shared" si="0"/>
        <v>7.003</v>
      </c>
      <c r="H5" s="101">
        <v>3</v>
      </c>
      <c r="I5" s="126" t="s">
        <v>30</v>
      </c>
      <c r="J5" s="102" t="s">
        <v>265</v>
      </c>
      <c r="K5" s="103" t="s">
        <v>72</v>
      </c>
      <c r="L5" s="104">
        <v>3</v>
      </c>
      <c r="M5" s="104">
        <v>5</v>
      </c>
      <c r="N5" s="105">
        <f t="shared" si="1"/>
        <v>8.003</v>
      </c>
      <c r="O5" s="101">
        <v>3</v>
      </c>
      <c r="P5" s="156" t="s">
        <v>131</v>
      </c>
      <c r="Q5" s="98" t="s">
        <v>256</v>
      </c>
      <c r="R5" s="106" t="s">
        <v>135</v>
      </c>
      <c r="S5" s="104">
        <v>6</v>
      </c>
      <c r="T5" s="104">
        <v>3</v>
      </c>
      <c r="U5" s="18">
        <f t="shared" si="2"/>
        <v>9.003</v>
      </c>
    </row>
    <row r="6" spans="1:21" ht="12.75">
      <c r="A6" s="101">
        <v>4</v>
      </c>
      <c r="B6" s="155" t="s">
        <v>98</v>
      </c>
      <c r="C6" s="102" t="s">
        <v>292</v>
      </c>
      <c r="D6" s="103" t="s">
        <v>115</v>
      </c>
      <c r="E6" s="117">
        <v>5</v>
      </c>
      <c r="F6" s="117">
        <v>4</v>
      </c>
      <c r="G6" s="105">
        <f t="shared" si="0"/>
        <v>9.004</v>
      </c>
      <c r="H6" s="101">
        <v>4</v>
      </c>
      <c r="I6" s="127" t="s">
        <v>132</v>
      </c>
      <c r="J6" s="102" t="s">
        <v>234</v>
      </c>
      <c r="K6" s="103" t="s">
        <v>73</v>
      </c>
      <c r="L6" s="104">
        <v>4</v>
      </c>
      <c r="M6" s="104">
        <v>4</v>
      </c>
      <c r="N6" s="105">
        <f t="shared" si="1"/>
        <v>8.004</v>
      </c>
      <c r="O6" s="101">
        <v>4</v>
      </c>
      <c r="P6" s="3" t="s">
        <v>99</v>
      </c>
      <c r="Q6" s="102" t="s">
        <v>260</v>
      </c>
      <c r="R6" s="103" t="s">
        <v>84</v>
      </c>
      <c r="S6" s="104">
        <v>4</v>
      </c>
      <c r="T6" s="104">
        <v>5</v>
      </c>
      <c r="U6" s="18">
        <f t="shared" si="2"/>
        <v>9.004</v>
      </c>
    </row>
    <row r="7" spans="1:21" ht="12.75">
      <c r="A7" s="101">
        <v>5</v>
      </c>
      <c r="B7" s="53" t="s">
        <v>97</v>
      </c>
      <c r="C7" s="102" t="s">
        <v>279</v>
      </c>
      <c r="D7" s="103" t="s">
        <v>14</v>
      </c>
      <c r="E7" s="117">
        <v>2</v>
      </c>
      <c r="F7" s="266">
        <v>11</v>
      </c>
      <c r="G7" s="105">
        <f t="shared" si="0"/>
        <v>13.002</v>
      </c>
      <c r="H7" s="101">
        <v>5</v>
      </c>
      <c r="I7" s="156" t="s">
        <v>131</v>
      </c>
      <c r="J7" s="102" t="s">
        <v>256</v>
      </c>
      <c r="K7" s="106" t="s">
        <v>135</v>
      </c>
      <c r="L7" s="104">
        <v>7</v>
      </c>
      <c r="M7" s="104">
        <v>2</v>
      </c>
      <c r="N7" s="105">
        <f t="shared" si="1"/>
        <v>9.002</v>
      </c>
      <c r="O7" s="101">
        <v>5</v>
      </c>
      <c r="P7" s="155" t="s">
        <v>98</v>
      </c>
      <c r="Q7" s="102" t="s">
        <v>242</v>
      </c>
      <c r="R7" s="103" t="s">
        <v>115</v>
      </c>
      <c r="S7" s="104">
        <v>5</v>
      </c>
      <c r="T7" s="104">
        <v>4</v>
      </c>
      <c r="U7" s="18">
        <f t="shared" si="2"/>
        <v>9.004</v>
      </c>
    </row>
    <row r="8" spans="1:21" ht="13.5" thickBot="1">
      <c r="A8" s="101">
        <v>6</v>
      </c>
      <c r="B8" s="125" t="s">
        <v>112</v>
      </c>
      <c r="C8" s="102" t="s">
        <v>280</v>
      </c>
      <c r="D8" s="103" t="s">
        <v>13</v>
      </c>
      <c r="E8" s="117">
        <v>6</v>
      </c>
      <c r="F8" s="117">
        <v>5</v>
      </c>
      <c r="G8" s="105">
        <f t="shared" si="0"/>
        <v>11.005</v>
      </c>
      <c r="H8" s="101">
        <v>6</v>
      </c>
      <c r="I8" s="155" t="s">
        <v>98</v>
      </c>
      <c r="J8" s="102" t="s">
        <v>281</v>
      </c>
      <c r="K8" s="103" t="s">
        <v>115</v>
      </c>
      <c r="L8" s="104">
        <v>5</v>
      </c>
      <c r="M8" s="104">
        <v>7</v>
      </c>
      <c r="N8" s="105">
        <f t="shared" si="1"/>
        <v>12.005</v>
      </c>
      <c r="O8" s="101">
        <v>6</v>
      </c>
      <c r="P8" s="127" t="s">
        <v>132</v>
      </c>
      <c r="Q8" s="270" t="s">
        <v>261</v>
      </c>
      <c r="R8" s="103" t="s">
        <v>73</v>
      </c>
      <c r="S8" s="104">
        <v>7</v>
      </c>
      <c r="T8" s="104">
        <v>6</v>
      </c>
      <c r="U8" s="18">
        <f t="shared" si="2"/>
        <v>13.006</v>
      </c>
    </row>
    <row r="9" spans="1:21" ht="12.75">
      <c r="A9" s="268">
        <v>7</v>
      </c>
      <c r="B9" s="298" t="s">
        <v>30</v>
      </c>
      <c r="C9" s="299"/>
      <c r="D9" s="273" t="s">
        <v>72</v>
      </c>
      <c r="E9" s="300">
        <v>11</v>
      </c>
      <c r="F9" s="300">
        <v>11</v>
      </c>
      <c r="G9" s="276">
        <f t="shared" si="0"/>
        <v>22.011</v>
      </c>
      <c r="H9" s="277">
        <v>7</v>
      </c>
      <c r="I9" s="280" t="s">
        <v>5</v>
      </c>
      <c r="J9" s="271" t="s">
        <v>257</v>
      </c>
      <c r="K9" s="278" t="s">
        <v>53</v>
      </c>
      <c r="L9" s="279">
        <v>6</v>
      </c>
      <c r="M9" s="279">
        <v>6</v>
      </c>
      <c r="N9" s="276">
        <f t="shared" si="1"/>
        <v>12.006</v>
      </c>
      <c r="O9" s="277">
        <v>7</v>
      </c>
      <c r="P9" s="298" t="s">
        <v>30</v>
      </c>
      <c r="Q9" s="102" t="s">
        <v>283</v>
      </c>
      <c r="R9" s="278" t="s">
        <v>72</v>
      </c>
      <c r="S9" s="279">
        <v>3</v>
      </c>
      <c r="T9" s="279">
        <v>11</v>
      </c>
      <c r="U9" s="18">
        <f t="shared" si="2"/>
        <v>14.003</v>
      </c>
    </row>
    <row r="10" spans="1:21" ht="12.75">
      <c r="A10" s="101">
        <v>8</v>
      </c>
      <c r="B10" s="156" t="s">
        <v>131</v>
      </c>
      <c r="C10" s="40" t="s">
        <v>251</v>
      </c>
      <c r="D10" s="106" t="s">
        <v>135</v>
      </c>
      <c r="E10" s="118">
        <v>11</v>
      </c>
      <c r="F10" s="118">
        <v>11</v>
      </c>
      <c r="G10" s="105">
        <f t="shared" si="0"/>
        <v>22.011</v>
      </c>
      <c r="H10" s="101">
        <v>8</v>
      </c>
      <c r="I10" s="3" t="s">
        <v>99</v>
      </c>
      <c r="J10" s="102" t="s">
        <v>258</v>
      </c>
      <c r="K10" s="103" t="s">
        <v>84</v>
      </c>
      <c r="L10" s="104">
        <v>9</v>
      </c>
      <c r="M10" s="104">
        <v>8</v>
      </c>
      <c r="N10" s="105">
        <f t="shared" si="1"/>
        <v>17.008</v>
      </c>
      <c r="O10" s="101">
        <v>8</v>
      </c>
      <c r="P10" s="58" t="s">
        <v>130</v>
      </c>
      <c r="Q10" s="102" t="s">
        <v>259</v>
      </c>
      <c r="R10" s="106" t="s">
        <v>129</v>
      </c>
      <c r="S10" s="104">
        <v>9</v>
      </c>
      <c r="T10" s="104">
        <v>7</v>
      </c>
      <c r="U10" s="18">
        <f t="shared" si="2"/>
        <v>16.007</v>
      </c>
    </row>
    <row r="11" spans="1:21" ht="12.75">
      <c r="A11" s="101">
        <v>9</v>
      </c>
      <c r="B11" s="127" t="s">
        <v>132</v>
      </c>
      <c r="C11" s="102" t="s">
        <v>249</v>
      </c>
      <c r="D11" s="103" t="s">
        <v>73</v>
      </c>
      <c r="E11" s="118">
        <v>11</v>
      </c>
      <c r="F11" s="118">
        <v>11</v>
      </c>
      <c r="G11" s="105">
        <f t="shared" si="0"/>
        <v>22.011</v>
      </c>
      <c r="H11" s="101">
        <v>9</v>
      </c>
      <c r="I11" s="58" t="s">
        <v>130</v>
      </c>
      <c r="J11" s="98" t="s">
        <v>255</v>
      </c>
      <c r="K11" s="106" t="s">
        <v>129</v>
      </c>
      <c r="L11" s="104">
        <v>8</v>
      </c>
      <c r="M11" s="104">
        <v>9</v>
      </c>
      <c r="N11" s="105">
        <f t="shared" si="1"/>
        <v>17.008</v>
      </c>
      <c r="O11" s="101">
        <v>9</v>
      </c>
      <c r="P11" s="5" t="s">
        <v>5</v>
      </c>
      <c r="Q11" s="102" t="s">
        <v>266</v>
      </c>
      <c r="R11" s="103" t="s">
        <v>53</v>
      </c>
      <c r="S11" s="104">
        <v>8</v>
      </c>
      <c r="T11" s="104">
        <v>8</v>
      </c>
      <c r="U11" s="18">
        <f t="shared" si="2"/>
        <v>16.008</v>
      </c>
    </row>
    <row r="12" spans="1:21" ht="12.75">
      <c r="A12" s="101">
        <v>10</v>
      </c>
      <c r="B12" s="58" t="s">
        <v>130</v>
      </c>
      <c r="C12" s="102" t="s">
        <v>270</v>
      </c>
      <c r="D12" s="103" t="s">
        <v>129</v>
      </c>
      <c r="E12" s="118">
        <v>11</v>
      </c>
      <c r="F12" s="118">
        <v>11</v>
      </c>
      <c r="G12" s="105">
        <f t="shared" si="0"/>
        <v>22.011</v>
      </c>
      <c r="H12" s="101">
        <v>10</v>
      </c>
      <c r="I12" s="125" t="s">
        <v>112</v>
      </c>
      <c r="J12" s="102" t="s">
        <v>282</v>
      </c>
      <c r="K12" s="103" t="s">
        <v>13</v>
      </c>
      <c r="L12" s="104">
        <v>10</v>
      </c>
      <c r="M12" s="104">
        <v>10</v>
      </c>
      <c r="N12" s="105">
        <f t="shared" si="1"/>
        <v>20.01</v>
      </c>
      <c r="O12" s="101"/>
      <c r="P12" s="125" t="s">
        <v>112</v>
      </c>
      <c r="Q12" s="102" t="s">
        <v>21</v>
      </c>
      <c r="R12" s="106" t="s">
        <v>13</v>
      </c>
      <c r="S12" s="118">
        <v>11</v>
      </c>
      <c r="T12" s="118">
        <v>11</v>
      </c>
      <c r="U12" s="18">
        <f t="shared" si="2"/>
        <v>22.011</v>
      </c>
    </row>
    <row r="13" spans="1:21" ht="12.75">
      <c r="A13" s="89"/>
      <c r="B13" s="89"/>
      <c r="C13" s="89"/>
      <c r="D13" s="107"/>
      <c r="E13" s="107"/>
      <c r="F13" s="107"/>
      <c r="G13" s="89"/>
      <c r="H13" s="89"/>
      <c r="I13" s="89"/>
      <c r="J13" s="89"/>
      <c r="K13" s="89"/>
      <c r="L13" s="107"/>
      <c r="M13" s="107"/>
      <c r="N13" s="89"/>
      <c r="O13" s="89"/>
      <c r="P13" s="89"/>
      <c r="Q13" s="89"/>
      <c r="R13" s="89"/>
      <c r="S13" s="107"/>
      <c r="T13" s="107"/>
      <c r="U13" s="89"/>
    </row>
    <row r="14" spans="1:21" ht="13.5" thickBot="1">
      <c r="A14" s="141">
        <v>40695</v>
      </c>
      <c r="B14" s="153"/>
      <c r="C14" s="173" t="s">
        <v>228</v>
      </c>
      <c r="D14" s="27"/>
      <c r="E14" s="27"/>
      <c r="F14" s="27"/>
      <c r="L14"/>
      <c r="M14" s="27"/>
      <c r="N14" s="27"/>
      <c r="S14"/>
      <c r="T14"/>
      <c r="U14" s="27"/>
    </row>
    <row r="15" spans="1:21" ht="12.75">
      <c r="A15" s="145" t="s">
        <v>25</v>
      </c>
      <c r="B15" s="146"/>
      <c r="C15" s="147" t="s">
        <v>26</v>
      </c>
      <c r="D15" s="307" t="s">
        <v>138</v>
      </c>
      <c r="E15" s="307" t="s">
        <v>15</v>
      </c>
      <c r="F15" s="307"/>
      <c r="G15" s="148"/>
      <c r="H15" s="146" t="s">
        <v>27</v>
      </c>
      <c r="I15" s="146"/>
      <c r="J15" s="147" t="s">
        <v>28</v>
      </c>
      <c r="K15" s="307" t="s">
        <v>138</v>
      </c>
      <c r="L15" s="307" t="s">
        <v>15</v>
      </c>
      <c r="M15" s="307"/>
      <c r="N15" s="148"/>
      <c r="O15" s="146" t="s">
        <v>29</v>
      </c>
      <c r="P15" s="146"/>
      <c r="Q15" s="111" t="s">
        <v>82</v>
      </c>
      <c r="R15" s="307" t="s">
        <v>138</v>
      </c>
      <c r="S15" s="307" t="s">
        <v>15</v>
      </c>
      <c r="T15" s="307"/>
      <c r="U15" s="149"/>
    </row>
    <row r="16" spans="1:21" ht="12.75">
      <c r="A16" s="101">
        <v>1</v>
      </c>
      <c r="B16" s="154" t="s">
        <v>51</v>
      </c>
      <c r="C16" s="40" t="s">
        <v>240</v>
      </c>
      <c r="D16" s="101" t="s">
        <v>14</v>
      </c>
      <c r="E16" s="308">
        <v>1</v>
      </c>
      <c r="F16" s="308">
        <v>1</v>
      </c>
      <c r="G16" s="105">
        <f aca="true" t="shared" si="3" ref="G16:G26">SUM(E16:F16)+MIN(E16:F16)/1000</f>
        <v>2.001</v>
      </c>
      <c r="H16" s="101">
        <v>1</v>
      </c>
      <c r="I16" s="53" t="s">
        <v>97</v>
      </c>
      <c r="J16" s="102" t="s">
        <v>271</v>
      </c>
      <c r="K16" s="101" t="s">
        <v>129</v>
      </c>
      <c r="L16" s="125">
        <v>2</v>
      </c>
      <c r="M16" s="308">
        <v>1</v>
      </c>
      <c r="N16" s="105">
        <f aca="true" t="shared" si="4" ref="N16:N26">SUM(L16:M16)+MIN(L16:M16)/1000</f>
        <v>3.001</v>
      </c>
      <c r="O16" s="101">
        <v>1</v>
      </c>
      <c r="P16" s="53" t="s">
        <v>97</v>
      </c>
      <c r="Q16" s="102" t="s">
        <v>272</v>
      </c>
      <c r="R16" s="101" t="s">
        <v>129</v>
      </c>
      <c r="S16" s="308">
        <v>1</v>
      </c>
      <c r="T16" s="308">
        <v>1</v>
      </c>
      <c r="U16" s="18">
        <f aca="true" t="shared" si="5" ref="U16:U25">SUM(S16:T16)+MIN(S16:T16)/1000</f>
        <v>2.001</v>
      </c>
    </row>
    <row r="17" spans="1:21" ht="12.75">
      <c r="A17" s="101">
        <v>2</v>
      </c>
      <c r="B17" s="53" t="s">
        <v>97</v>
      </c>
      <c r="C17" s="102" t="s">
        <v>273</v>
      </c>
      <c r="D17" s="101" t="s">
        <v>129</v>
      </c>
      <c r="E17" s="308">
        <v>2</v>
      </c>
      <c r="F17" s="308">
        <v>2</v>
      </c>
      <c r="G17" s="105">
        <f t="shared" si="3"/>
        <v>4.002</v>
      </c>
      <c r="H17" s="101">
        <v>2</v>
      </c>
      <c r="I17" s="155" t="s">
        <v>98</v>
      </c>
      <c r="J17" s="98" t="s">
        <v>242</v>
      </c>
      <c r="K17" s="101" t="s">
        <v>84</v>
      </c>
      <c r="L17" s="125">
        <v>3</v>
      </c>
      <c r="M17" s="308">
        <v>2</v>
      </c>
      <c r="N17" s="105">
        <f t="shared" si="4"/>
        <v>5.002</v>
      </c>
      <c r="O17" s="101">
        <v>2</v>
      </c>
      <c r="P17" s="154" t="s">
        <v>51</v>
      </c>
      <c r="Q17" s="98" t="s">
        <v>107</v>
      </c>
      <c r="R17" s="101" t="s">
        <v>14</v>
      </c>
      <c r="S17" s="308">
        <v>2</v>
      </c>
      <c r="T17" s="308">
        <v>2</v>
      </c>
      <c r="U17" s="18">
        <f t="shared" si="5"/>
        <v>4.002</v>
      </c>
    </row>
    <row r="18" spans="1:21" ht="12.75">
      <c r="A18" s="101">
        <v>3</v>
      </c>
      <c r="B18" s="58" t="s">
        <v>130</v>
      </c>
      <c r="C18" s="102" t="s">
        <v>239</v>
      </c>
      <c r="D18" s="102" t="s">
        <v>115</v>
      </c>
      <c r="E18" s="308">
        <v>4</v>
      </c>
      <c r="F18" s="308">
        <v>3</v>
      </c>
      <c r="G18" s="105">
        <f t="shared" si="3"/>
        <v>7.003</v>
      </c>
      <c r="H18" s="101">
        <v>3</v>
      </c>
      <c r="I18" s="154" t="s">
        <v>51</v>
      </c>
      <c r="J18" s="102" t="s">
        <v>184</v>
      </c>
      <c r="K18" s="101" t="s">
        <v>14</v>
      </c>
      <c r="L18" s="125">
        <v>4</v>
      </c>
      <c r="M18" s="308">
        <v>3</v>
      </c>
      <c r="N18" s="105">
        <f t="shared" si="4"/>
        <v>7.003</v>
      </c>
      <c r="O18" s="101">
        <v>3</v>
      </c>
      <c r="P18" s="3" t="s">
        <v>99</v>
      </c>
      <c r="Q18" s="102" t="s">
        <v>274</v>
      </c>
      <c r="R18" s="101" t="s">
        <v>73</v>
      </c>
      <c r="S18" s="308">
        <v>3</v>
      </c>
      <c r="T18" s="308">
        <v>3</v>
      </c>
      <c r="U18" s="18">
        <f t="shared" si="5"/>
        <v>6.003</v>
      </c>
    </row>
    <row r="19" spans="1:21" ht="12.75">
      <c r="A19" s="101">
        <v>4</v>
      </c>
      <c r="B19" s="126" t="s">
        <v>30</v>
      </c>
      <c r="C19" s="102" t="s">
        <v>241</v>
      </c>
      <c r="D19" s="101" t="s">
        <v>53</v>
      </c>
      <c r="E19" s="308">
        <v>5</v>
      </c>
      <c r="F19" s="308">
        <v>6</v>
      </c>
      <c r="G19" s="105">
        <f t="shared" si="3"/>
        <v>11.005</v>
      </c>
      <c r="H19" s="101">
        <v>4</v>
      </c>
      <c r="I19" s="58" t="s">
        <v>130</v>
      </c>
      <c r="J19" s="40" t="s">
        <v>231</v>
      </c>
      <c r="K19" s="102" t="s">
        <v>115</v>
      </c>
      <c r="L19" s="125">
        <v>5</v>
      </c>
      <c r="M19" s="308">
        <v>4</v>
      </c>
      <c r="N19" s="105">
        <f t="shared" si="4"/>
        <v>9.004</v>
      </c>
      <c r="O19" s="101">
        <v>4</v>
      </c>
      <c r="P19" s="58" t="s">
        <v>130</v>
      </c>
      <c r="Q19" s="102" t="s">
        <v>207</v>
      </c>
      <c r="R19" s="102" t="s">
        <v>115</v>
      </c>
      <c r="S19" s="308">
        <v>4</v>
      </c>
      <c r="T19" s="308">
        <v>5</v>
      </c>
      <c r="U19" s="18">
        <f t="shared" si="5"/>
        <v>9.004</v>
      </c>
    </row>
    <row r="20" spans="1:21" ht="12.75">
      <c r="A20" s="101">
        <v>5</v>
      </c>
      <c r="B20" s="3" t="s">
        <v>99</v>
      </c>
      <c r="C20" s="102" t="s">
        <v>245</v>
      </c>
      <c r="D20" s="101" t="s">
        <v>73</v>
      </c>
      <c r="E20" s="308">
        <v>3</v>
      </c>
      <c r="F20" s="309">
        <v>10</v>
      </c>
      <c r="G20" s="105">
        <f t="shared" si="3"/>
        <v>13.003</v>
      </c>
      <c r="H20" s="101">
        <v>5</v>
      </c>
      <c r="I20" s="156" t="s">
        <v>131</v>
      </c>
      <c r="J20" s="102" t="s">
        <v>243</v>
      </c>
      <c r="K20" s="102" t="s">
        <v>78</v>
      </c>
      <c r="L20" s="125">
        <v>1</v>
      </c>
      <c r="M20" s="310">
        <v>10</v>
      </c>
      <c r="N20" s="105">
        <f t="shared" si="4"/>
        <v>11.001</v>
      </c>
      <c r="O20" s="101">
        <v>5</v>
      </c>
      <c r="P20" s="5" t="s">
        <v>5</v>
      </c>
      <c r="Q20" s="102" t="s">
        <v>230</v>
      </c>
      <c r="R20" s="101" t="s">
        <v>52</v>
      </c>
      <c r="S20" s="310">
        <v>10</v>
      </c>
      <c r="T20" s="308">
        <v>4</v>
      </c>
      <c r="U20" s="18">
        <f t="shared" si="5"/>
        <v>14.004</v>
      </c>
    </row>
    <row r="21" spans="1:21" ht="12.75">
      <c r="A21" s="101">
        <v>6</v>
      </c>
      <c r="B21" s="127" t="s">
        <v>132</v>
      </c>
      <c r="C21" s="102" t="s">
        <v>234</v>
      </c>
      <c r="D21" s="101" t="s">
        <v>72</v>
      </c>
      <c r="E21" s="310">
        <v>10</v>
      </c>
      <c r="F21" s="308">
        <v>4</v>
      </c>
      <c r="G21" s="105">
        <f t="shared" si="3"/>
        <v>14.004</v>
      </c>
      <c r="H21" s="101">
        <v>6</v>
      </c>
      <c r="I21" s="127" t="s">
        <v>132</v>
      </c>
      <c r="J21" s="40" t="s">
        <v>275</v>
      </c>
      <c r="K21" s="101" t="s">
        <v>72</v>
      </c>
      <c r="L21" s="125">
        <v>6</v>
      </c>
      <c r="M21" s="310">
        <v>10</v>
      </c>
      <c r="N21" s="105">
        <f t="shared" si="4"/>
        <v>16.006</v>
      </c>
      <c r="O21" s="101">
        <v>6</v>
      </c>
      <c r="P21" s="126" t="s">
        <v>30</v>
      </c>
      <c r="Q21" s="102"/>
      <c r="R21" s="101" t="s">
        <v>53</v>
      </c>
      <c r="S21" s="309">
        <v>10</v>
      </c>
      <c r="T21" s="309">
        <v>10</v>
      </c>
      <c r="U21" s="18">
        <f t="shared" si="5"/>
        <v>20.01</v>
      </c>
    </row>
    <row r="22" spans="1:21" ht="12.75">
      <c r="A22" s="101">
        <v>7</v>
      </c>
      <c r="B22" s="155" t="s">
        <v>98</v>
      </c>
      <c r="C22" s="102" t="s">
        <v>276</v>
      </c>
      <c r="D22" s="101" t="s">
        <v>84</v>
      </c>
      <c r="E22" s="310">
        <v>10</v>
      </c>
      <c r="F22" s="308">
        <v>5</v>
      </c>
      <c r="G22" s="105">
        <f t="shared" si="3"/>
        <v>15.005</v>
      </c>
      <c r="H22" s="101">
        <v>7</v>
      </c>
      <c r="I22" s="5" t="s">
        <v>5</v>
      </c>
      <c r="J22" s="102" t="s">
        <v>277</v>
      </c>
      <c r="K22" s="101" t="s">
        <v>52</v>
      </c>
      <c r="L22" s="125">
        <v>7</v>
      </c>
      <c r="M22" s="310">
        <v>10</v>
      </c>
      <c r="N22" s="105">
        <f t="shared" si="4"/>
        <v>17.007</v>
      </c>
      <c r="O22" s="101">
        <v>7</v>
      </c>
      <c r="P22" s="127" t="s">
        <v>132</v>
      </c>
      <c r="Q22" s="40"/>
      <c r="R22" s="101" t="s">
        <v>72</v>
      </c>
      <c r="S22" s="309">
        <v>10</v>
      </c>
      <c r="T22" s="309">
        <v>10</v>
      </c>
      <c r="U22" s="18">
        <f t="shared" si="5"/>
        <v>20.01</v>
      </c>
    </row>
    <row r="23" spans="1:21" ht="12.75">
      <c r="A23" s="101">
        <v>8</v>
      </c>
      <c r="B23" s="156" t="s">
        <v>131</v>
      </c>
      <c r="C23" s="102" t="s">
        <v>229</v>
      </c>
      <c r="D23" s="102" t="s">
        <v>78</v>
      </c>
      <c r="E23" s="310">
        <v>10</v>
      </c>
      <c r="F23" s="308">
        <v>7</v>
      </c>
      <c r="G23" s="105">
        <f t="shared" si="3"/>
        <v>17.007</v>
      </c>
      <c r="H23" s="101">
        <v>8</v>
      </c>
      <c r="I23" s="126" t="s">
        <v>30</v>
      </c>
      <c r="J23" s="102" t="s">
        <v>21</v>
      </c>
      <c r="K23" s="101" t="s">
        <v>53</v>
      </c>
      <c r="L23" s="309">
        <v>10</v>
      </c>
      <c r="M23" s="309">
        <v>10</v>
      </c>
      <c r="N23" s="105">
        <f t="shared" si="4"/>
        <v>20.01</v>
      </c>
      <c r="O23" s="101">
        <v>8</v>
      </c>
      <c r="P23" s="155" t="s">
        <v>98</v>
      </c>
      <c r="Q23" s="102"/>
      <c r="R23" s="101" t="s">
        <v>84</v>
      </c>
      <c r="S23" s="309">
        <v>10</v>
      </c>
      <c r="T23" s="309">
        <v>10</v>
      </c>
      <c r="U23" s="18">
        <f t="shared" si="5"/>
        <v>20.01</v>
      </c>
    </row>
    <row r="24" spans="1:21" ht="12.75">
      <c r="A24" s="101">
        <v>9</v>
      </c>
      <c r="B24" s="5" t="s">
        <v>5</v>
      </c>
      <c r="C24" s="102" t="s">
        <v>278</v>
      </c>
      <c r="D24" s="101" t="s">
        <v>52</v>
      </c>
      <c r="E24" s="310">
        <v>10</v>
      </c>
      <c r="F24" s="309">
        <v>10</v>
      </c>
      <c r="G24" s="105">
        <f t="shared" si="3"/>
        <v>20.01</v>
      </c>
      <c r="H24" s="101">
        <v>9</v>
      </c>
      <c r="I24" s="3" t="s">
        <v>99</v>
      </c>
      <c r="J24" s="102" t="s">
        <v>21</v>
      </c>
      <c r="K24" s="101" t="s">
        <v>73</v>
      </c>
      <c r="L24" s="309">
        <v>10</v>
      </c>
      <c r="M24" s="309">
        <v>10</v>
      </c>
      <c r="N24" s="105">
        <f t="shared" si="4"/>
        <v>20.01</v>
      </c>
      <c r="O24" s="101">
        <v>9</v>
      </c>
      <c r="P24" s="156" t="s">
        <v>131</v>
      </c>
      <c r="Q24" s="102"/>
      <c r="R24" s="102" t="s">
        <v>78</v>
      </c>
      <c r="S24" s="309">
        <v>10</v>
      </c>
      <c r="T24" s="309">
        <v>10</v>
      </c>
      <c r="U24" s="18">
        <f t="shared" si="5"/>
        <v>20.01</v>
      </c>
    </row>
    <row r="25" spans="1:21" ht="12.75">
      <c r="A25" s="101">
        <v>10</v>
      </c>
      <c r="B25" s="60" t="s">
        <v>133</v>
      </c>
      <c r="C25" s="102"/>
      <c r="D25" s="101"/>
      <c r="E25" s="308"/>
      <c r="F25" s="308"/>
      <c r="G25" s="105">
        <f t="shared" si="3"/>
        <v>0</v>
      </c>
      <c r="H25" s="101">
        <v>10</v>
      </c>
      <c r="I25" s="60" t="s">
        <v>133</v>
      </c>
      <c r="J25" s="102" t="s">
        <v>21</v>
      </c>
      <c r="K25" s="101"/>
      <c r="L25" s="125"/>
      <c r="M25" s="311"/>
      <c r="N25" s="105">
        <f t="shared" si="4"/>
        <v>0</v>
      </c>
      <c r="O25" s="101">
        <v>10</v>
      </c>
      <c r="P25" s="60" t="s">
        <v>133</v>
      </c>
      <c r="Q25" s="102"/>
      <c r="R25" s="101"/>
      <c r="S25" s="308"/>
      <c r="T25" s="308"/>
      <c r="U25" s="18">
        <f t="shared" si="5"/>
        <v>0</v>
      </c>
    </row>
    <row r="26" spans="1:21" ht="12.75">
      <c r="A26" s="101">
        <v>11</v>
      </c>
      <c r="B26" s="125" t="s">
        <v>112</v>
      </c>
      <c r="C26" s="102"/>
      <c r="D26" s="312"/>
      <c r="E26" s="313"/>
      <c r="F26" s="313"/>
      <c r="G26" s="105">
        <f t="shared" si="3"/>
        <v>0</v>
      </c>
      <c r="H26" s="101">
        <v>11</v>
      </c>
      <c r="I26" s="125" t="s">
        <v>112</v>
      </c>
      <c r="J26" s="102"/>
      <c r="K26" s="312"/>
      <c r="L26" s="125"/>
      <c r="M26" s="311"/>
      <c r="N26" s="105">
        <f t="shared" si="4"/>
        <v>0</v>
      </c>
      <c r="O26" s="101">
        <v>11</v>
      </c>
      <c r="P26" s="125" t="s">
        <v>112</v>
      </c>
      <c r="Q26" s="102"/>
      <c r="R26" s="312"/>
      <c r="S26" s="308"/>
      <c r="T26" s="308"/>
      <c r="U26" s="150"/>
    </row>
    <row r="27" spans="1:21" s="142" customFormat="1" ht="15.75" customHeight="1">
      <c r="A27" s="89"/>
      <c r="B27" s="144"/>
      <c r="C27" s="89"/>
      <c r="D27" s="314"/>
      <c r="E27" s="314"/>
      <c r="F27" s="314"/>
      <c r="G27" s="89"/>
      <c r="H27" s="89"/>
      <c r="I27" s="143"/>
      <c r="J27" s="89"/>
      <c r="K27" s="89"/>
      <c r="L27" s="89"/>
      <c r="M27" s="314"/>
      <c r="N27" s="314"/>
      <c r="O27" s="89"/>
      <c r="P27" s="143"/>
      <c r="Q27" s="89"/>
      <c r="R27" s="89"/>
      <c r="S27" s="89"/>
      <c r="T27" s="89"/>
      <c r="U27" s="314"/>
    </row>
    <row r="28" spans="1:21" ht="13.5" thickBot="1">
      <c r="A28" s="141">
        <v>40634</v>
      </c>
      <c r="B28" s="153"/>
      <c r="C28" s="173" t="s">
        <v>215</v>
      </c>
      <c r="D28" s="27"/>
      <c r="E28" s="27"/>
      <c r="F28" s="27"/>
      <c r="L28"/>
      <c r="M28" s="27"/>
      <c r="N28" s="27"/>
      <c r="S28"/>
      <c r="T28"/>
      <c r="U28" s="27"/>
    </row>
    <row r="29" spans="1:21" ht="12.75">
      <c r="A29" s="145" t="s">
        <v>25</v>
      </c>
      <c r="B29" s="146"/>
      <c r="C29" s="147" t="s">
        <v>82</v>
      </c>
      <c r="D29" s="307" t="s">
        <v>138</v>
      </c>
      <c r="E29" s="307" t="s">
        <v>15</v>
      </c>
      <c r="F29" s="307"/>
      <c r="G29" s="148"/>
      <c r="H29" s="146" t="s">
        <v>27</v>
      </c>
      <c r="I29" s="146"/>
      <c r="J29" s="147" t="s">
        <v>26</v>
      </c>
      <c r="K29" s="307" t="s">
        <v>138</v>
      </c>
      <c r="L29" s="307" t="s">
        <v>15</v>
      </c>
      <c r="M29" s="307"/>
      <c r="N29" s="148"/>
      <c r="O29" s="146" t="s">
        <v>29</v>
      </c>
      <c r="P29" s="146"/>
      <c r="Q29" s="111" t="s">
        <v>28</v>
      </c>
      <c r="R29" s="307" t="s">
        <v>138</v>
      </c>
      <c r="S29" s="307" t="s">
        <v>15</v>
      </c>
      <c r="T29" s="307"/>
      <c r="U29" s="149"/>
    </row>
    <row r="30" spans="1:21" ht="12.75" customHeight="1">
      <c r="A30" s="101">
        <v>1</v>
      </c>
      <c r="B30" s="5" t="s">
        <v>5</v>
      </c>
      <c r="C30" s="40" t="s">
        <v>161</v>
      </c>
      <c r="D30" s="101" t="s">
        <v>129</v>
      </c>
      <c r="E30" s="308">
        <v>4</v>
      </c>
      <c r="F30" s="308">
        <v>1</v>
      </c>
      <c r="G30" s="105">
        <f aca="true" t="shared" si="6" ref="G30:G40">SUM(E30:F30)+MIN(E30:F30)/1000</f>
        <v>5.001</v>
      </c>
      <c r="H30" s="101">
        <v>1</v>
      </c>
      <c r="I30" s="154" t="s">
        <v>51</v>
      </c>
      <c r="J30" s="102" t="s">
        <v>208</v>
      </c>
      <c r="K30" s="101" t="s">
        <v>111</v>
      </c>
      <c r="L30" s="125">
        <v>1</v>
      </c>
      <c r="M30" s="411" t="s">
        <v>244</v>
      </c>
      <c r="N30" s="105">
        <f aca="true" t="shared" si="7" ref="N30:N40">SUM(L30:M30)+MIN(L30:M30)/1000</f>
        <v>1.001</v>
      </c>
      <c r="O30" s="101">
        <v>1</v>
      </c>
      <c r="P30" s="53" t="s">
        <v>97</v>
      </c>
      <c r="Q30" s="102"/>
      <c r="R30" s="101" t="s">
        <v>84</v>
      </c>
      <c r="S30" s="408" t="s">
        <v>116</v>
      </c>
      <c r="T30" s="408" t="s">
        <v>116</v>
      </c>
      <c r="U30" s="18">
        <f aca="true" t="shared" si="8" ref="U30:U39">SUM(S30:T30)+MIN(S30:T30)/1000</f>
        <v>0</v>
      </c>
    </row>
    <row r="31" spans="1:21" ht="12.75">
      <c r="A31" s="101">
        <v>2</v>
      </c>
      <c r="B31" s="53" t="s">
        <v>97</v>
      </c>
      <c r="C31" s="102" t="s">
        <v>205</v>
      </c>
      <c r="D31" s="101" t="s">
        <v>115</v>
      </c>
      <c r="E31" s="308">
        <v>3</v>
      </c>
      <c r="F31" s="308">
        <v>3</v>
      </c>
      <c r="G31" s="105">
        <f t="shared" si="6"/>
        <v>6.003</v>
      </c>
      <c r="H31" s="101">
        <v>2</v>
      </c>
      <c r="I31" s="155" t="s">
        <v>98</v>
      </c>
      <c r="J31" s="98" t="s">
        <v>214</v>
      </c>
      <c r="K31" s="101" t="s">
        <v>12</v>
      </c>
      <c r="L31" s="125">
        <v>2</v>
      </c>
      <c r="M31" s="412"/>
      <c r="N31" s="105">
        <f t="shared" si="7"/>
        <v>2.002</v>
      </c>
      <c r="O31" s="101">
        <v>2</v>
      </c>
      <c r="P31" s="154" t="s">
        <v>51</v>
      </c>
      <c r="Q31" s="98"/>
      <c r="R31" s="101" t="s">
        <v>115</v>
      </c>
      <c r="S31" s="409"/>
      <c r="T31" s="409"/>
      <c r="U31" s="18">
        <f t="shared" si="8"/>
        <v>0</v>
      </c>
    </row>
    <row r="32" spans="1:21" ht="12.75">
      <c r="A32" s="101">
        <v>3</v>
      </c>
      <c r="B32" s="127" t="s">
        <v>132</v>
      </c>
      <c r="C32" s="102" t="s">
        <v>206</v>
      </c>
      <c r="D32" s="101" t="s">
        <v>11</v>
      </c>
      <c r="E32" s="308">
        <v>8</v>
      </c>
      <c r="F32" s="308">
        <v>2</v>
      </c>
      <c r="G32" s="105">
        <f t="shared" si="6"/>
        <v>10.002</v>
      </c>
      <c r="H32" s="101">
        <v>3</v>
      </c>
      <c r="I32" s="127" t="s">
        <v>132</v>
      </c>
      <c r="J32" s="102" t="s">
        <v>246</v>
      </c>
      <c r="K32" s="101" t="s">
        <v>11</v>
      </c>
      <c r="L32" s="125">
        <v>3</v>
      </c>
      <c r="M32" s="412"/>
      <c r="N32" s="105">
        <f t="shared" si="7"/>
        <v>3.003</v>
      </c>
      <c r="O32" s="101">
        <v>3</v>
      </c>
      <c r="P32" s="5" t="s">
        <v>5</v>
      </c>
      <c r="Q32" s="102"/>
      <c r="R32" s="101" t="s">
        <v>111</v>
      </c>
      <c r="S32" s="409"/>
      <c r="T32" s="409"/>
      <c r="U32" s="18">
        <f t="shared" si="8"/>
        <v>0</v>
      </c>
    </row>
    <row r="33" spans="1:21" ht="12.75">
      <c r="A33" s="101">
        <v>4</v>
      </c>
      <c r="B33" s="58" t="s">
        <v>130</v>
      </c>
      <c r="C33" s="102" t="s">
        <v>207</v>
      </c>
      <c r="D33" s="102" t="s">
        <v>84</v>
      </c>
      <c r="E33" s="308">
        <v>6</v>
      </c>
      <c r="F33" s="308">
        <v>4</v>
      </c>
      <c r="G33" s="105">
        <f t="shared" si="6"/>
        <v>10.004</v>
      </c>
      <c r="H33" s="101">
        <v>4</v>
      </c>
      <c r="I33" s="53" t="s">
        <v>97</v>
      </c>
      <c r="J33" s="40" t="s">
        <v>211</v>
      </c>
      <c r="K33" s="101" t="s">
        <v>115</v>
      </c>
      <c r="L33" s="125">
        <v>4</v>
      </c>
      <c r="M33" s="412"/>
      <c r="N33" s="105">
        <f t="shared" si="7"/>
        <v>4.004</v>
      </c>
      <c r="O33" s="101">
        <v>4</v>
      </c>
      <c r="P33" s="126" t="s">
        <v>30</v>
      </c>
      <c r="Q33" s="102"/>
      <c r="R33" s="101" t="s">
        <v>129</v>
      </c>
      <c r="S33" s="409"/>
      <c r="T33" s="409"/>
      <c r="U33" s="18">
        <f t="shared" si="8"/>
        <v>0</v>
      </c>
    </row>
    <row r="34" spans="1:21" ht="12.75">
      <c r="A34" s="101">
        <v>5</v>
      </c>
      <c r="B34" s="126" t="s">
        <v>30</v>
      </c>
      <c r="C34" s="40" t="s">
        <v>134</v>
      </c>
      <c r="D34" s="101" t="s">
        <v>209</v>
      </c>
      <c r="E34" s="308">
        <v>1</v>
      </c>
      <c r="F34" s="315">
        <v>10</v>
      </c>
      <c r="G34" s="105">
        <f t="shared" si="6"/>
        <v>11.001</v>
      </c>
      <c r="H34" s="101">
        <v>5</v>
      </c>
      <c r="I34" s="58" t="s">
        <v>130</v>
      </c>
      <c r="J34" s="102" t="s">
        <v>213</v>
      </c>
      <c r="K34" s="102" t="s">
        <v>84</v>
      </c>
      <c r="L34" s="125">
        <v>5</v>
      </c>
      <c r="M34" s="412"/>
      <c r="N34" s="105">
        <f t="shared" si="7"/>
        <v>5.005</v>
      </c>
      <c r="O34" s="101">
        <v>5</v>
      </c>
      <c r="P34" s="127" t="s">
        <v>132</v>
      </c>
      <c r="Q34" s="102"/>
      <c r="R34" s="101" t="s">
        <v>11</v>
      </c>
      <c r="S34" s="409"/>
      <c r="T34" s="409"/>
      <c r="U34" s="18">
        <f t="shared" si="8"/>
        <v>0</v>
      </c>
    </row>
    <row r="35" spans="1:21" ht="12.75">
      <c r="A35" s="101">
        <v>6</v>
      </c>
      <c r="B35" s="3" t="s">
        <v>99</v>
      </c>
      <c r="C35" s="40" t="s">
        <v>216</v>
      </c>
      <c r="D35" s="101" t="s">
        <v>72</v>
      </c>
      <c r="E35" s="308">
        <v>5</v>
      </c>
      <c r="F35" s="308">
        <v>6</v>
      </c>
      <c r="G35" s="105">
        <f t="shared" si="6"/>
        <v>11.005</v>
      </c>
      <c r="H35" s="101">
        <v>6</v>
      </c>
      <c r="I35" s="5" t="s">
        <v>5</v>
      </c>
      <c r="J35" s="40" t="s">
        <v>210</v>
      </c>
      <c r="K35" s="101" t="s">
        <v>129</v>
      </c>
      <c r="L35" s="125">
        <v>6</v>
      </c>
      <c r="M35" s="412"/>
      <c r="N35" s="105">
        <f t="shared" si="7"/>
        <v>6.006</v>
      </c>
      <c r="O35" s="101">
        <v>6</v>
      </c>
      <c r="P35" s="3" t="s">
        <v>99</v>
      </c>
      <c r="Q35" s="102"/>
      <c r="R35" s="101" t="s">
        <v>13</v>
      </c>
      <c r="S35" s="409"/>
      <c r="T35" s="409"/>
      <c r="U35" s="18">
        <f t="shared" si="8"/>
        <v>0</v>
      </c>
    </row>
    <row r="36" spans="1:21" ht="12.75">
      <c r="A36" s="101">
        <v>7</v>
      </c>
      <c r="B36" s="154" t="s">
        <v>51</v>
      </c>
      <c r="C36" s="102" t="s">
        <v>204</v>
      </c>
      <c r="D36" s="101" t="s">
        <v>111</v>
      </c>
      <c r="E36" s="308">
        <v>2</v>
      </c>
      <c r="F36" s="315">
        <v>10</v>
      </c>
      <c r="G36" s="105">
        <f t="shared" si="6"/>
        <v>12.002</v>
      </c>
      <c r="H36" s="101">
        <v>7</v>
      </c>
      <c r="I36" s="126" t="s">
        <v>30</v>
      </c>
      <c r="J36" s="102" t="s">
        <v>21</v>
      </c>
      <c r="K36" s="101" t="s">
        <v>209</v>
      </c>
      <c r="L36" s="125">
        <v>9</v>
      </c>
      <c r="M36" s="412"/>
      <c r="N36" s="105">
        <f t="shared" si="7"/>
        <v>9.009</v>
      </c>
      <c r="O36" s="101">
        <v>7</v>
      </c>
      <c r="P36" s="155" t="s">
        <v>98</v>
      </c>
      <c r="Q36" s="40"/>
      <c r="R36" s="101" t="s">
        <v>72</v>
      </c>
      <c r="S36" s="409"/>
      <c r="T36" s="409"/>
      <c r="U36" s="18">
        <f t="shared" si="8"/>
        <v>0</v>
      </c>
    </row>
    <row r="37" spans="1:21" ht="12.75">
      <c r="A37" s="101">
        <v>8</v>
      </c>
      <c r="B37" s="155" t="s">
        <v>98</v>
      </c>
      <c r="C37" s="102" t="s">
        <v>223</v>
      </c>
      <c r="D37" s="101" t="s">
        <v>12</v>
      </c>
      <c r="E37" s="308">
        <v>7</v>
      </c>
      <c r="F37" s="308">
        <v>5</v>
      </c>
      <c r="G37" s="105">
        <f t="shared" si="6"/>
        <v>12.005</v>
      </c>
      <c r="H37" s="101">
        <v>8</v>
      </c>
      <c r="I37" s="3" t="s">
        <v>99</v>
      </c>
      <c r="J37" s="102" t="s">
        <v>21</v>
      </c>
      <c r="K37" s="101" t="s">
        <v>72</v>
      </c>
      <c r="L37" s="125">
        <v>9</v>
      </c>
      <c r="M37" s="412"/>
      <c r="N37" s="105">
        <f t="shared" si="7"/>
        <v>9.009</v>
      </c>
      <c r="O37" s="101">
        <v>8</v>
      </c>
      <c r="P37" s="58" t="s">
        <v>130</v>
      </c>
      <c r="Q37" s="102"/>
      <c r="R37" s="102" t="s">
        <v>73</v>
      </c>
      <c r="S37" s="409"/>
      <c r="T37" s="409"/>
      <c r="U37" s="18">
        <f t="shared" si="8"/>
        <v>0</v>
      </c>
    </row>
    <row r="38" spans="1:21" ht="12.75">
      <c r="A38" s="101">
        <v>9</v>
      </c>
      <c r="B38" s="156" t="s">
        <v>131</v>
      </c>
      <c r="C38" s="102" t="s">
        <v>21</v>
      </c>
      <c r="D38" s="102"/>
      <c r="E38" s="308">
        <v>12</v>
      </c>
      <c r="F38" s="308">
        <v>12</v>
      </c>
      <c r="G38" s="105">
        <f t="shared" si="6"/>
        <v>24.012</v>
      </c>
      <c r="H38" s="101">
        <v>9</v>
      </c>
      <c r="I38" s="156" t="s">
        <v>131</v>
      </c>
      <c r="J38" s="102" t="s">
        <v>21</v>
      </c>
      <c r="K38" s="102"/>
      <c r="L38" s="125">
        <v>12</v>
      </c>
      <c r="M38" s="412"/>
      <c r="N38" s="105">
        <f t="shared" si="7"/>
        <v>12.012</v>
      </c>
      <c r="O38" s="101">
        <v>9</v>
      </c>
      <c r="P38" s="156" t="s">
        <v>131</v>
      </c>
      <c r="Q38" s="102"/>
      <c r="R38" s="102"/>
      <c r="S38" s="409"/>
      <c r="T38" s="409"/>
      <c r="U38" s="18">
        <f t="shared" si="8"/>
        <v>0</v>
      </c>
    </row>
    <row r="39" spans="1:21" ht="12.75">
      <c r="A39" s="101">
        <v>10</v>
      </c>
      <c r="B39" s="60" t="s">
        <v>133</v>
      </c>
      <c r="C39" s="102" t="s">
        <v>21</v>
      </c>
      <c r="D39" s="101"/>
      <c r="E39" s="308">
        <v>12</v>
      </c>
      <c r="F39" s="308">
        <v>12</v>
      </c>
      <c r="G39" s="105">
        <f t="shared" si="6"/>
        <v>24.012</v>
      </c>
      <c r="H39" s="101">
        <v>10</v>
      </c>
      <c r="I39" s="60" t="s">
        <v>133</v>
      </c>
      <c r="J39" s="102" t="s">
        <v>21</v>
      </c>
      <c r="K39" s="101"/>
      <c r="L39" s="125">
        <v>12</v>
      </c>
      <c r="M39" s="412"/>
      <c r="N39" s="105">
        <f t="shared" si="7"/>
        <v>12.012</v>
      </c>
      <c r="O39" s="101">
        <v>10</v>
      </c>
      <c r="P39" s="60" t="s">
        <v>133</v>
      </c>
      <c r="Q39" s="102"/>
      <c r="R39" s="101"/>
      <c r="S39" s="409"/>
      <c r="T39" s="409"/>
      <c r="U39" s="18">
        <f t="shared" si="8"/>
        <v>0</v>
      </c>
    </row>
    <row r="40" spans="1:21" ht="12.75">
      <c r="A40" s="101">
        <v>11</v>
      </c>
      <c r="B40" s="125" t="s">
        <v>112</v>
      </c>
      <c r="C40" s="102" t="s">
        <v>21</v>
      </c>
      <c r="D40" s="312"/>
      <c r="E40" s="313">
        <v>12</v>
      </c>
      <c r="F40" s="313">
        <v>12</v>
      </c>
      <c r="G40" s="105">
        <f t="shared" si="6"/>
        <v>24.012</v>
      </c>
      <c r="H40" s="101">
        <v>11</v>
      </c>
      <c r="I40" s="125" t="s">
        <v>112</v>
      </c>
      <c r="J40" s="102" t="s">
        <v>21</v>
      </c>
      <c r="K40" s="312"/>
      <c r="L40" s="125">
        <v>12</v>
      </c>
      <c r="M40" s="412"/>
      <c r="N40" s="105">
        <f t="shared" si="7"/>
        <v>12.012</v>
      </c>
      <c r="O40" s="101">
        <v>11</v>
      </c>
      <c r="P40" s="125" t="s">
        <v>112</v>
      </c>
      <c r="Q40" s="102"/>
      <c r="R40" s="312"/>
      <c r="S40" s="410"/>
      <c r="T40" s="410"/>
      <c r="U40" s="150"/>
    </row>
    <row r="41" spans="1:21" s="142" customFormat="1" ht="15.75" customHeight="1">
      <c r="A41" s="89"/>
      <c r="B41" s="144"/>
      <c r="C41" s="89"/>
      <c r="D41" s="314"/>
      <c r="E41" s="314"/>
      <c r="F41" s="314"/>
      <c r="G41" s="89"/>
      <c r="H41" s="89"/>
      <c r="I41" s="143"/>
      <c r="J41" s="89"/>
      <c r="K41" s="89"/>
      <c r="L41" s="89"/>
      <c r="M41" s="314"/>
      <c r="N41" s="314"/>
      <c r="O41" s="89"/>
      <c r="P41" s="143"/>
      <c r="Q41" s="89"/>
      <c r="R41" s="89"/>
      <c r="S41" s="89"/>
      <c r="T41" s="89"/>
      <c r="U41" s="314"/>
    </row>
    <row r="42" spans="1:21" ht="13.5" thickBot="1">
      <c r="A42" s="141">
        <v>40603</v>
      </c>
      <c r="B42" s="153"/>
      <c r="D42" s="27"/>
      <c r="E42" s="27"/>
      <c r="F42" s="27"/>
      <c r="L42"/>
      <c r="M42" s="27"/>
      <c r="N42" s="27"/>
      <c r="S42"/>
      <c r="T42"/>
      <c r="U42" s="27"/>
    </row>
    <row r="43" spans="1:21" ht="12.75">
      <c r="A43" s="145" t="s">
        <v>25</v>
      </c>
      <c r="B43" s="146"/>
      <c r="C43" s="147" t="s">
        <v>28</v>
      </c>
      <c r="D43" s="307" t="s">
        <v>138</v>
      </c>
      <c r="E43" s="307" t="s">
        <v>15</v>
      </c>
      <c r="F43" s="307"/>
      <c r="G43" s="148"/>
      <c r="H43" s="146" t="s">
        <v>27</v>
      </c>
      <c r="I43" s="146"/>
      <c r="J43" s="147" t="s">
        <v>26</v>
      </c>
      <c r="K43" s="307" t="s">
        <v>138</v>
      </c>
      <c r="L43" s="307" t="s">
        <v>15</v>
      </c>
      <c r="M43" s="307"/>
      <c r="N43" s="148"/>
      <c r="O43" s="146" t="s">
        <v>29</v>
      </c>
      <c r="P43" s="146"/>
      <c r="Q43" s="111" t="s">
        <v>82</v>
      </c>
      <c r="R43" s="307" t="s">
        <v>138</v>
      </c>
      <c r="S43" s="307" t="s">
        <v>15</v>
      </c>
      <c r="T43" s="307"/>
      <c r="U43" s="149"/>
    </row>
    <row r="44" spans="1:21" ht="12.75">
      <c r="A44" s="101">
        <v>1</v>
      </c>
      <c r="B44" s="53" t="s">
        <v>97</v>
      </c>
      <c r="C44" s="40" t="s">
        <v>290</v>
      </c>
      <c r="D44" s="101" t="s">
        <v>84</v>
      </c>
      <c r="E44" s="308">
        <v>1</v>
      </c>
      <c r="F44" s="308">
        <v>1</v>
      </c>
      <c r="G44" s="105">
        <f aca="true" t="shared" si="9" ref="G44:G54">SUM(E44:F44)+MIN(E44:F44)/1000</f>
        <v>2.001</v>
      </c>
      <c r="H44" s="101">
        <v>1</v>
      </c>
      <c r="I44" s="154" t="s">
        <v>51</v>
      </c>
      <c r="J44" s="102" t="s">
        <v>184</v>
      </c>
      <c r="K44" s="101" t="s">
        <v>115</v>
      </c>
      <c r="L44" s="125">
        <v>1</v>
      </c>
      <c r="M44" s="125">
        <v>1</v>
      </c>
      <c r="N44" s="105">
        <f aca="true" t="shared" si="10" ref="N44:N54">SUM(L44:M44)+MIN(L44:M44)/1000</f>
        <v>2.001</v>
      </c>
      <c r="O44" s="101">
        <v>1</v>
      </c>
      <c r="P44" s="154" t="s">
        <v>51</v>
      </c>
      <c r="Q44" s="102" t="s">
        <v>107</v>
      </c>
      <c r="R44" s="101" t="s">
        <v>115</v>
      </c>
      <c r="S44" s="260">
        <v>1</v>
      </c>
      <c r="T44" s="260">
        <v>1</v>
      </c>
      <c r="U44" s="18">
        <f aca="true" t="shared" si="11" ref="U44:U53">SUM(S44:T44)+MIN(S44:T44)/1000</f>
        <v>2.001</v>
      </c>
    </row>
    <row r="45" spans="1:21" ht="12.75">
      <c r="A45" s="101">
        <v>2</v>
      </c>
      <c r="B45" s="154" t="s">
        <v>51</v>
      </c>
      <c r="C45" s="98" t="s">
        <v>183</v>
      </c>
      <c r="D45" s="101" t="s">
        <v>115</v>
      </c>
      <c r="E45" s="308">
        <v>2</v>
      </c>
      <c r="F45" s="308">
        <v>2</v>
      </c>
      <c r="G45" s="105">
        <f t="shared" si="9"/>
        <v>4.002</v>
      </c>
      <c r="H45" s="101">
        <v>2</v>
      </c>
      <c r="I45" s="58" t="s">
        <v>130</v>
      </c>
      <c r="J45" s="98" t="s">
        <v>193</v>
      </c>
      <c r="K45" s="102" t="s">
        <v>73</v>
      </c>
      <c r="L45" s="125">
        <v>2</v>
      </c>
      <c r="M45" s="125">
        <v>4</v>
      </c>
      <c r="N45" s="105">
        <f t="shared" si="10"/>
        <v>6.002</v>
      </c>
      <c r="O45" s="101">
        <v>2</v>
      </c>
      <c r="P45" s="53" t="s">
        <v>97</v>
      </c>
      <c r="Q45" s="98" t="s">
        <v>182</v>
      </c>
      <c r="R45" s="101" t="s">
        <v>84</v>
      </c>
      <c r="S45" s="316">
        <v>2</v>
      </c>
      <c r="T45" s="316">
        <v>2</v>
      </c>
      <c r="U45" s="18">
        <f t="shared" si="11"/>
        <v>4.002</v>
      </c>
    </row>
    <row r="46" spans="1:21" ht="12.75">
      <c r="A46" s="101">
        <v>3</v>
      </c>
      <c r="B46" s="155" t="s">
        <v>98</v>
      </c>
      <c r="C46" s="102" t="s">
        <v>224</v>
      </c>
      <c r="D46" s="101" t="s">
        <v>72</v>
      </c>
      <c r="E46" s="308">
        <v>5</v>
      </c>
      <c r="F46" s="308">
        <v>4</v>
      </c>
      <c r="G46" s="105">
        <f t="shared" si="9"/>
        <v>9.004</v>
      </c>
      <c r="H46" s="101">
        <v>3</v>
      </c>
      <c r="I46" s="3" t="s">
        <v>99</v>
      </c>
      <c r="J46" s="102" t="s">
        <v>191</v>
      </c>
      <c r="K46" s="101" t="s">
        <v>13</v>
      </c>
      <c r="L46" s="125">
        <v>9</v>
      </c>
      <c r="M46" s="125">
        <v>2</v>
      </c>
      <c r="N46" s="105">
        <f t="shared" si="10"/>
        <v>11.002</v>
      </c>
      <c r="O46" s="101">
        <v>3</v>
      </c>
      <c r="P46" s="5" t="s">
        <v>5</v>
      </c>
      <c r="Q46" s="102" t="s">
        <v>187</v>
      </c>
      <c r="R46" s="101" t="s">
        <v>111</v>
      </c>
      <c r="S46" s="316">
        <v>9</v>
      </c>
      <c r="T46" s="316">
        <v>3</v>
      </c>
      <c r="U46" s="18">
        <f t="shared" si="11"/>
        <v>12.003</v>
      </c>
    </row>
    <row r="47" spans="1:21" ht="12.75">
      <c r="A47" s="101">
        <v>4</v>
      </c>
      <c r="B47" s="5" t="s">
        <v>5</v>
      </c>
      <c r="C47" s="40" t="s">
        <v>185</v>
      </c>
      <c r="D47" s="101" t="s">
        <v>111</v>
      </c>
      <c r="E47" s="308">
        <v>8</v>
      </c>
      <c r="F47" s="308">
        <v>3</v>
      </c>
      <c r="G47" s="105">
        <f t="shared" si="9"/>
        <v>11.003</v>
      </c>
      <c r="H47" s="101">
        <v>4</v>
      </c>
      <c r="I47" s="53" t="s">
        <v>97</v>
      </c>
      <c r="J47" s="40" t="s">
        <v>199</v>
      </c>
      <c r="K47" s="101" t="s">
        <v>84</v>
      </c>
      <c r="L47" s="125">
        <v>9</v>
      </c>
      <c r="M47" s="125">
        <v>3</v>
      </c>
      <c r="N47" s="105">
        <f t="shared" si="10"/>
        <v>12.003</v>
      </c>
      <c r="O47" s="101">
        <v>4</v>
      </c>
      <c r="P47" s="126" t="s">
        <v>30</v>
      </c>
      <c r="Q47" s="102" t="s">
        <v>21</v>
      </c>
      <c r="R47" s="101" t="s">
        <v>129</v>
      </c>
      <c r="S47" s="316">
        <v>9</v>
      </c>
      <c r="T47" s="316">
        <v>9</v>
      </c>
      <c r="U47" s="18">
        <f t="shared" si="11"/>
        <v>18.009</v>
      </c>
    </row>
    <row r="48" spans="1:21" ht="12.75">
      <c r="A48" s="101">
        <v>5</v>
      </c>
      <c r="B48" s="126" t="s">
        <v>30</v>
      </c>
      <c r="C48" s="102" t="s">
        <v>238</v>
      </c>
      <c r="D48" s="101" t="s">
        <v>129</v>
      </c>
      <c r="E48" s="308">
        <v>3</v>
      </c>
      <c r="F48" s="308">
        <v>9</v>
      </c>
      <c r="G48" s="105">
        <f t="shared" si="9"/>
        <v>12.003</v>
      </c>
      <c r="H48" s="101">
        <v>5</v>
      </c>
      <c r="I48" s="5" t="s">
        <v>5</v>
      </c>
      <c r="J48" s="102" t="s">
        <v>186</v>
      </c>
      <c r="K48" s="101" t="s">
        <v>111</v>
      </c>
      <c r="L48" s="125">
        <v>9</v>
      </c>
      <c r="M48" s="125">
        <v>9</v>
      </c>
      <c r="N48" s="105">
        <f t="shared" si="10"/>
        <v>18.009</v>
      </c>
      <c r="O48" s="101">
        <v>5</v>
      </c>
      <c r="P48" s="127" t="s">
        <v>132</v>
      </c>
      <c r="Q48" s="102" t="s">
        <v>21</v>
      </c>
      <c r="R48" s="101" t="s">
        <v>11</v>
      </c>
      <c r="S48" s="316">
        <v>9</v>
      </c>
      <c r="T48" s="316">
        <v>9</v>
      </c>
      <c r="U48" s="18">
        <f t="shared" si="11"/>
        <v>18.009</v>
      </c>
    </row>
    <row r="49" spans="1:21" ht="12.75">
      <c r="A49" s="101">
        <v>6</v>
      </c>
      <c r="B49" s="3" t="s">
        <v>99</v>
      </c>
      <c r="C49" s="40" t="s">
        <v>190</v>
      </c>
      <c r="D49" s="101" t="s">
        <v>13</v>
      </c>
      <c r="E49" s="308">
        <v>4</v>
      </c>
      <c r="F49" s="308">
        <v>9</v>
      </c>
      <c r="G49" s="105">
        <f t="shared" si="9"/>
        <v>13.004</v>
      </c>
      <c r="H49" s="101">
        <v>6</v>
      </c>
      <c r="I49" s="126" t="s">
        <v>30</v>
      </c>
      <c r="J49" s="40" t="s">
        <v>21</v>
      </c>
      <c r="K49" s="101" t="s">
        <v>129</v>
      </c>
      <c r="L49" s="125">
        <v>9</v>
      </c>
      <c r="M49" s="125">
        <v>9</v>
      </c>
      <c r="N49" s="105">
        <f t="shared" si="10"/>
        <v>18.009</v>
      </c>
      <c r="O49" s="101">
        <v>6</v>
      </c>
      <c r="P49" s="3" t="s">
        <v>99</v>
      </c>
      <c r="Q49" s="102" t="s">
        <v>21</v>
      </c>
      <c r="R49" s="101" t="s">
        <v>13</v>
      </c>
      <c r="S49" s="316">
        <v>9</v>
      </c>
      <c r="T49" s="316">
        <v>9</v>
      </c>
      <c r="U49" s="18">
        <f t="shared" si="11"/>
        <v>18.009</v>
      </c>
    </row>
    <row r="50" spans="1:21" ht="12.75">
      <c r="A50" s="101">
        <v>7</v>
      </c>
      <c r="B50" s="58" t="s">
        <v>130</v>
      </c>
      <c r="C50" s="102" t="s">
        <v>192</v>
      </c>
      <c r="D50" s="102" t="s">
        <v>73</v>
      </c>
      <c r="E50" s="308">
        <v>6</v>
      </c>
      <c r="F50" s="308">
        <v>9</v>
      </c>
      <c r="G50" s="105">
        <f t="shared" si="9"/>
        <v>15.006</v>
      </c>
      <c r="H50" s="101">
        <v>7</v>
      </c>
      <c r="I50" s="127" t="s">
        <v>132</v>
      </c>
      <c r="J50" s="102" t="s">
        <v>189</v>
      </c>
      <c r="K50" s="101" t="s">
        <v>11</v>
      </c>
      <c r="L50" s="125">
        <v>9</v>
      </c>
      <c r="M50" s="125">
        <v>9</v>
      </c>
      <c r="N50" s="105">
        <f t="shared" si="10"/>
        <v>18.009</v>
      </c>
      <c r="O50" s="101">
        <v>7</v>
      </c>
      <c r="P50" s="155" t="s">
        <v>98</v>
      </c>
      <c r="Q50" s="40" t="s">
        <v>200</v>
      </c>
      <c r="R50" s="101" t="s">
        <v>72</v>
      </c>
      <c r="S50" s="316">
        <v>9</v>
      </c>
      <c r="T50" s="316">
        <v>9</v>
      </c>
      <c r="U50" s="18">
        <f t="shared" si="11"/>
        <v>18.009</v>
      </c>
    </row>
    <row r="51" spans="1:21" ht="12.75">
      <c r="A51" s="101">
        <v>8</v>
      </c>
      <c r="B51" s="127" t="s">
        <v>132</v>
      </c>
      <c r="C51" s="102" t="s">
        <v>188</v>
      </c>
      <c r="D51" s="101" t="s">
        <v>11</v>
      </c>
      <c r="E51" s="308">
        <v>9</v>
      </c>
      <c r="F51" s="308">
        <v>9</v>
      </c>
      <c r="G51" s="105">
        <f t="shared" si="9"/>
        <v>18.009</v>
      </c>
      <c r="H51" s="101">
        <v>8</v>
      </c>
      <c r="I51" s="155" t="s">
        <v>98</v>
      </c>
      <c r="J51" s="102" t="s">
        <v>293</v>
      </c>
      <c r="K51" s="101" t="s">
        <v>72</v>
      </c>
      <c r="L51" s="125">
        <v>9</v>
      </c>
      <c r="M51" s="125">
        <v>9</v>
      </c>
      <c r="N51" s="105">
        <f t="shared" si="10"/>
        <v>18.009</v>
      </c>
      <c r="O51" s="101">
        <v>8</v>
      </c>
      <c r="P51" s="58" t="s">
        <v>130</v>
      </c>
      <c r="Q51" s="102" t="s">
        <v>194</v>
      </c>
      <c r="R51" s="102" t="s">
        <v>73</v>
      </c>
      <c r="S51" s="316">
        <v>9</v>
      </c>
      <c r="T51" s="316">
        <v>9</v>
      </c>
      <c r="U51" s="18">
        <f t="shared" si="11"/>
        <v>18.009</v>
      </c>
    </row>
    <row r="52" spans="1:21" ht="12.75">
      <c r="A52" s="101">
        <v>9</v>
      </c>
      <c r="B52" s="156" t="s">
        <v>131</v>
      </c>
      <c r="C52" s="102" t="s">
        <v>21</v>
      </c>
      <c r="D52" s="102"/>
      <c r="E52" s="308">
        <v>12</v>
      </c>
      <c r="F52" s="308">
        <v>12</v>
      </c>
      <c r="G52" s="105">
        <f t="shared" si="9"/>
        <v>24.012</v>
      </c>
      <c r="H52" s="101">
        <v>9</v>
      </c>
      <c r="I52" s="156" t="s">
        <v>131</v>
      </c>
      <c r="J52" s="102" t="s">
        <v>21</v>
      </c>
      <c r="K52" s="102"/>
      <c r="L52" s="125">
        <v>12</v>
      </c>
      <c r="M52" s="125">
        <v>12</v>
      </c>
      <c r="N52" s="105">
        <f t="shared" si="10"/>
        <v>24.012</v>
      </c>
      <c r="O52" s="101">
        <v>9</v>
      </c>
      <c r="P52" s="156" t="s">
        <v>131</v>
      </c>
      <c r="Q52" s="102" t="s">
        <v>21</v>
      </c>
      <c r="R52" s="102"/>
      <c r="S52" s="316">
        <v>12</v>
      </c>
      <c r="T52" s="316">
        <v>12</v>
      </c>
      <c r="U52" s="18">
        <f t="shared" si="11"/>
        <v>24.012</v>
      </c>
    </row>
    <row r="53" spans="1:21" ht="12.75">
      <c r="A53" s="101">
        <v>10</v>
      </c>
      <c r="B53" s="60" t="s">
        <v>133</v>
      </c>
      <c r="C53" s="102" t="s">
        <v>21</v>
      </c>
      <c r="D53" s="101"/>
      <c r="E53" s="308">
        <v>12</v>
      </c>
      <c r="F53" s="308">
        <v>12</v>
      </c>
      <c r="G53" s="105">
        <f t="shared" si="9"/>
        <v>24.012</v>
      </c>
      <c r="H53" s="101">
        <v>10</v>
      </c>
      <c r="I53" s="60" t="s">
        <v>133</v>
      </c>
      <c r="J53" s="102" t="s">
        <v>21</v>
      </c>
      <c r="K53" s="101"/>
      <c r="L53" s="125">
        <v>12</v>
      </c>
      <c r="M53" s="125">
        <v>12</v>
      </c>
      <c r="N53" s="105">
        <f t="shared" si="10"/>
        <v>24.012</v>
      </c>
      <c r="O53" s="101">
        <v>10</v>
      </c>
      <c r="P53" s="60" t="s">
        <v>133</v>
      </c>
      <c r="Q53" s="102" t="s">
        <v>21</v>
      </c>
      <c r="R53" s="101"/>
      <c r="S53" s="316">
        <v>12</v>
      </c>
      <c r="T53" s="316">
        <v>12</v>
      </c>
      <c r="U53" s="18">
        <f t="shared" si="11"/>
        <v>24.012</v>
      </c>
    </row>
    <row r="54" spans="1:21" s="142" customFormat="1" ht="15.75" customHeight="1">
      <c r="A54" s="101">
        <v>11</v>
      </c>
      <c r="B54" s="125" t="s">
        <v>112</v>
      </c>
      <c r="C54" s="102" t="s">
        <v>21</v>
      </c>
      <c r="D54" s="312"/>
      <c r="E54" s="313">
        <v>12</v>
      </c>
      <c r="F54" s="313">
        <v>12</v>
      </c>
      <c r="G54" s="105">
        <f t="shared" si="9"/>
        <v>24.012</v>
      </c>
      <c r="H54" s="101">
        <v>11</v>
      </c>
      <c r="I54" s="125" t="s">
        <v>112</v>
      </c>
      <c r="J54" s="102" t="s">
        <v>21</v>
      </c>
      <c r="K54" s="312"/>
      <c r="L54" s="125">
        <v>12</v>
      </c>
      <c r="M54" s="125">
        <v>12</v>
      </c>
      <c r="N54" s="105">
        <f t="shared" si="10"/>
        <v>24.012</v>
      </c>
      <c r="O54" s="101">
        <v>11</v>
      </c>
      <c r="P54" s="125" t="s">
        <v>112</v>
      </c>
      <c r="Q54" s="102" t="s">
        <v>21</v>
      </c>
      <c r="R54" s="312"/>
      <c r="S54" s="316">
        <v>12</v>
      </c>
      <c r="T54" s="316">
        <v>12</v>
      </c>
      <c r="U54" s="150"/>
    </row>
    <row r="55" spans="1:21" s="142" customFormat="1" ht="15.75" customHeight="1">
      <c r="A55" s="89"/>
      <c r="B55" s="144"/>
      <c r="C55" s="89"/>
      <c r="D55" s="314"/>
      <c r="E55" s="314"/>
      <c r="F55" s="314"/>
      <c r="G55" s="89"/>
      <c r="H55" s="89"/>
      <c r="I55" s="143"/>
      <c r="J55" s="89"/>
      <c r="K55" s="89"/>
      <c r="L55" s="89"/>
      <c r="M55" s="314"/>
      <c r="N55" s="314"/>
      <c r="O55" s="89"/>
      <c r="P55" s="143"/>
      <c r="Q55" s="89"/>
      <c r="R55" s="89"/>
      <c r="S55" s="89"/>
      <c r="T55" s="89"/>
      <c r="U55" s="314"/>
    </row>
    <row r="56" spans="1:20" ht="12.75">
      <c r="A56" s="141" t="s">
        <v>157</v>
      </c>
      <c r="B56" s="153"/>
      <c r="D56" s="27"/>
      <c r="E56" s="27"/>
      <c r="F56" s="27"/>
      <c r="L56" s="27"/>
      <c r="M56" s="27"/>
      <c r="S56" s="27"/>
      <c r="T56" s="27"/>
    </row>
    <row r="57" spans="1:20" ht="12.75">
      <c r="A57" s="109" t="s">
        <v>25</v>
      </c>
      <c r="B57" s="110"/>
      <c r="C57" s="111" t="s">
        <v>82</v>
      </c>
      <c r="D57" s="317" t="s">
        <v>138</v>
      </c>
      <c r="E57" s="317" t="s">
        <v>15</v>
      </c>
      <c r="F57" s="317"/>
      <c r="G57" s="113"/>
      <c r="H57" s="114" t="s">
        <v>27</v>
      </c>
      <c r="I57" s="114"/>
      <c r="J57" s="111" t="s">
        <v>26</v>
      </c>
      <c r="K57" s="317"/>
      <c r="L57" s="317" t="s">
        <v>15</v>
      </c>
      <c r="M57" s="317"/>
      <c r="N57" s="113"/>
      <c r="O57" s="114" t="s">
        <v>29</v>
      </c>
      <c r="P57" s="114"/>
      <c r="Q57" s="111" t="s">
        <v>28</v>
      </c>
      <c r="R57" s="317"/>
      <c r="S57" s="317" t="s">
        <v>15</v>
      </c>
      <c r="T57" s="317"/>
    </row>
    <row r="58" spans="1:21" ht="12.75" customHeight="1">
      <c r="A58" s="101">
        <v>1</v>
      </c>
      <c r="B58" s="154" t="s">
        <v>51</v>
      </c>
      <c r="C58" s="102" t="s">
        <v>158</v>
      </c>
      <c r="D58" s="101" t="s">
        <v>53</v>
      </c>
      <c r="E58" s="226">
        <v>1</v>
      </c>
      <c r="F58" s="226">
        <v>2</v>
      </c>
      <c r="G58" s="18">
        <f aca="true" t="shared" si="12" ref="G58:G66">SUM(E58:F58)+MIN(E58:F58)/1000</f>
        <v>3.001</v>
      </c>
      <c r="H58" s="101">
        <v>1</v>
      </c>
      <c r="I58" s="126" t="s">
        <v>30</v>
      </c>
      <c r="J58" s="102" t="s">
        <v>153</v>
      </c>
      <c r="K58" s="101" t="s">
        <v>73</v>
      </c>
      <c r="L58" s="308">
        <v>2</v>
      </c>
      <c r="M58" s="308">
        <v>1</v>
      </c>
      <c r="N58" s="105">
        <f aca="true" t="shared" si="13" ref="N58:N66">SUM(L58:M58)+MIN(L58:M58)/1000</f>
        <v>3.001</v>
      </c>
      <c r="O58" s="101">
        <v>1</v>
      </c>
      <c r="P58" s="60" t="s">
        <v>131</v>
      </c>
      <c r="Q58" s="102" t="s">
        <v>171</v>
      </c>
      <c r="R58" s="101" t="s">
        <v>135</v>
      </c>
      <c r="S58" s="125">
        <v>4</v>
      </c>
      <c r="T58" s="125">
        <v>1</v>
      </c>
      <c r="U58" s="18">
        <f aca="true" t="shared" si="14" ref="U58:U66">SUM(S58:T58)+MIN(S58:T58)/1000</f>
        <v>5.001</v>
      </c>
    </row>
    <row r="59" spans="1:21" ht="12.75">
      <c r="A59" s="101">
        <v>2</v>
      </c>
      <c r="B59" s="53" t="s">
        <v>97</v>
      </c>
      <c r="C59" s="98" t="s">
        <v>159</v>
      </c>
      <c r="D59" s="101" t="s">
        <v>52</v>
      </c>
      <c r="E59" s="226">
        <v>3</v>
      </c>
      <c r="F59" s="226">
        <v>1</v>
      </c>
      <c r="G59" s="18">
        <f t="shared" si="12"/>
        <v>4.001</v>
      </c>
      <c r="H59" s="101">
        <v>2</v>
      </c>
      <c r="I59" s="154" t="s">
        <v>51</v>
      </c>
      <c r="J59" s="98" t="s">
        <v>169</v>
      </c>
      <c r="K59" s="101" t="s">
        <v>53</v>
      </c>
      <c r="L59" s="128">
        <v>1</v>
      </c>
      <c r="M59" s="308">
        <v>3</v>
      </c>
      <c r="N59" s="105">
        <f t="shared" si="13"/>
        <v>4.001</v>
      </c>
      <c r="O59" s="101">
        <v>2</v>
      </c>
      <c r="P59" s="154" t="s">
        <v>51</v>
      </c>
      <c r="Q59" s="98" t="s">
        <v>107</v>
      </c>
      <c r="R59" s="101" t="s">
        <v>53</v>
      </c>
      <c r="S59" s="226">
        <v>1</v>
      </c>
      <c r="T59" s="226">
        <v>5</v>
      </c>
      <c r="U59" s="18">
        <f t="shared" si="14"/>
        <v>6.001</v>
      </c>
    </row>
    <row r="60" spans="1:21" ht="12.75">
      <c r="A60" s="101">
        <v>3</v>
      </c>
      <c r="B60" s="126" t="s">
        <v>30</v>
      </c>
      <c r="C60" s="102" t="s">
        <v>134</v>
      </c>
      <c r="D60" s="101" t="s">
        <v>73</v>
      </c>
      <c r="E60" s="226">
        <v>4</v>
      </c>
      <c r="F60" s="226">
        <v>3</v>
      </c>
      <c r="G60" s="18">
        <f t="shared" si="12"/>
        <v>7.003</v>
      </c>
      <c r="H60" s="101">
        <v>3</v>
      </c>
      <c r="I60" s="3" t="s">
        <v>99</v>
      </c>
      <c r="J60" s="102" t="s">
        <v>170</v>
      </c>
      <c r="K60" s="101" t="s">
        <v>115</v>
      </c>
      <c r="L60" s="308">
        <v>5</v>
      </c>
      <c r="M60" s="308">
        <v>2</v>
      </c>
      <c r="N60" s="105">
        <f t="shared" si="13"/>
        <v>7.002</v>
      </c>
      <c r="O60" s="101">
        <v>3</v>
      </c>
      <c r="P60" s="126" t="s">
        <v>30</v>
      </c>
      <c r="Q60" s="102" t="s">
        <v>154</v>
      </c>
      <c r="R60" s="101" t="s">
        <v>73</v>
      </c>
      <c r="S60" s="226">
        <v>6</v>
      </c>
      <c r="T60" s="226">
        <v>2</v>
      </c>
      <c r="U60" s="18">
        <f t="shared" si="14"/>
        <v>8.002</v>
      </c>
    </row>
    <row r="61" spans="1:21" ht="12.75">
      <c r="A61" s="101">
        <v>4</v>
      </c>
      <c r="B61" s="3" t="s">
        <v>99</v>
      </c>
      <c r="C61" s="40" t="s">
        <v>160</v>
      </c>
      <c r="D61" s="101" t="s">
        <v>115</v>
      </c>
      <c r="E61" s="226">
        <v>2</v>
      </c>
      <c r="F61" s="226">
        <v>7</v>
      </c>
      <c r="G61" s="18">
        <f t="shared" si="12"/>
        <v>9.002</v>
      </c>
      <c r="H61" s="101">
        <v>4</v>
      </c>
      <c r="I61" s="53" t="s">
        <v>97</v>
      </c>
      <c r="J61" s="40" t="s">
        <v>294</v>
      </c>
      <c r="K61" s="101" t="s">
        <v>52</v>
      </c>
      <c r="L61" s="308">
        <v>3</v>
      </c>
      <c r="M61" s="308">
        <v>4</v>
      </c>
      <c r="N61" s="105">
        <f t="shared" si="13"/>
        <v>7.003</v>
      </c>
      <c r="O61" s="101">
        <v>4</v>
      </c>
      <c r="P61" s="53" t="s">
        <v>97</v>
      </c>
      <c r="Q61" s="40" t="s">
        <v>155</v>
      </c>
      <c r="R61" s="101" t="s">
        <v>52</v>
      </c>
      <c r="S61" s="226">
        <v>2</v>
      </c>
      <c r="T61" s="226">
        <v>6</v>
      </c>
      <c r="U61" s="18">
        <f t="shared" si="14"/>
        <v>8.002</v>
      </c>
    </row>
    <row r="62" spans="1:21" ht="12.75">
      <c r="A62" s="101">
        <v>5</v>
      </c>
      <c r="B62" s="5" t="s">
        <v>5</v>
      </c>
      <c r="C62" s="102" t="s">
        <v>161</v>
      </c>
      <c r="D62" s="101" t="s">
        <v>72</v>
      </c>
      <c r="E62" s="125">
        <v>8</v>
      </c>
      <c r="F62" s="125">
        <v>4</v>
      </c>
      <c r="G62" s="18">
        <f t="shared" si="12"/>
        <v>12.004</v>
      </c>
      <c r="H62" s="101">
        <v>5</v>
      </c>
      <c r="I62" s="127" t="s">
        <v>132</v>
      </c>
      <c r="J62" s="102" t="s">
        <v>167</v>
      </c>
      <c r="K62" s="101" t="s">
        <v>84</v>
      </c>
      <c r="L62" s="308">
        <v>4</v>
      </c>
      <c r="M62" s="308">
        <v>8</v>
      </c>
      <c r="N62" s="105">
        <f t="shared" si="13"/>
        <v>12.004</v>
      </c>
      <c r="O62" s="101">
        <v>5</v>
      </c>
      <c r="P62" s="58" t="s">
        <v>130</v>
      </c>
      <c r="Q62" s="102" t="s">
        <v>172</v>
      </c>
      <c r="R62" s="102" t="s">
        <v>14</v>
      </c>
      <c r="S62" s="226">
        <v>5</v>
      </c>
      <c r="T62" s="226">
        <v>3</v>
      </c>
      <c r="U62" s="18">
        <f t="shared" si="14"/>
        <v>8.003</v>
      </c>
    </row>
    <row r="63" spans="1:21" ht="12.75">
      <c r="A63" s="101">
        <v>6</v>
      </c>
      <c r="B63" s="127" t="s">
        <v>132</v>
      </c>
      <c r="C63" s="40" t="s">
        <v>162</v>
      </c>
      <c r="D63" s="101" t="s">
        <v>84</v>
      </c>
      <c r="E63" s="125">
        <v>5</v>
      </c>
      <c r="F63" s="125">
        <v>8</v>
      </c>
      <c r="G63" s="18">
        <f t="shared" si="12"/>
        <v>13.005</v>
      </c>
      <c r="H63" s="101">
        <v>6</v>
      </c>
      <c r="I63" s="155" t="s">
        <v>98</v>
      </c>
      <c r="J63" s="40" t="s">
        <v>166</v>
      </c>
      <c r="K63" s="101" t="s">
        <v>111</v>
      </c>
      <c r="L63" s="308">
        <v>6</v>
      </c>
      <c r="M63" s="308">
        <v>6</v>
      </c>
      <c r="N63" s="105">
        <f t="shared" si="13"/>
        <v>12.006</v>
      </c>
      <c r="O63" s="101">
        <v>6</v>
      </c>
      <c r="P63" s="3" t="s">
        <v>99</v>
      </c>
      <c r="Q63" s="40" t="s">
        <v>173</v>
      </c>
      <c r="R63" s="101" t="s">
        <v>115</v>
      </c>
      <c r="S63" s="226">
        <v>3</v>
      </c>
      <c r="T63" s="226">
        <v>8</v>
      </c>
      <c r="U63" s="18">
        <f t="shared" si="14"/>
        <v>11.003</v>
      </c>
    </row>
    <row r="64" spans="1:21" ht="12.75">
      <c r="A64" s="101">
        <v>7</v>
      </c>
      <c r="B64" s="156" t="s">
        <v>131</v>
      </c>
      <c r="C64" s="102" t="s">
        <v>136</v>
      </c>
      <c r="D64" s="101" t="s">
        <v>135</v>
      </c>
      <c r="E64" s="125">
        <v>7</v>
      </c>
      <c r="F64" s="125">
        <v>6</v>
      </c>
      <c r="G64" s="18">
        <f t="shared" si="12"/>
        <v>13.006</v>
      </c>
      <c r="H64" s="101">
        <v>7</v>
      </c>
      <c r="I64" s="156" t="s">
        <v>131</v>
      </c>
      <c r="J64" s="102" t="s">
        <v>165</v>
      </c>
      <c r="K64" s="101" t="s">
        <v>135</v>
      </c>
      <c r="L64" s="308">
        <v>8</v>
      </c>
      <c r="M64" s="308">
        <v>5</v>
      </c>
      <c r="N64" s="105">
        <f t="shared" si="13"/>
        <v>13.005</v>
      </c>
      <c r="O64" s="101">
        <v>7</v>
      </c>
      <c r="P64" s="127" t="s">
        <v>132</v>
      </c>
      <c r="Q64" s="102" t="s">
        <v>168</v>
      </c>
      <c r="R64" s="101" t="s">
        <v>84</v>
      </c>
      <c r="S64" s="125">
        <v>7</v>
      </c>
      <c r="T64" s="125">
        <v>4</v>
      </c>
      <c r="U64" s="18">
        <f t="shared" si="14"/>
        <v>11.004</v>
      </c>
    </row>
    <row r="65" spans="1:21" ht="12.75">
      <c r="A65" s="101">
        <v>8</v>
      </c>
      <c r="B65" s="155" t="s">
        <v>98</v>
      </c>
      <c r="C65" s="102" t="s">
        <v>137</v>
      </c>
      <c r="D65" s="102" t="s">
        <v>111</v>
      </c>
      <c r="E65" s="125">
        <v>9</v>
      </c>
      <c r="F65" s="125">
        <v>5</v>
      </c>
      <c r="G65" s="18">
        <f t="shared" si="12"/>
        <v>14.005</v>
      </c>
      <c r="H65" s="101">
        <v>8</v>
      </c>
      <c r="I65" s="58" t="s">
        <v>130</v>
      </c>
      <c r="J65" s="102" t="s">
        <v>164</v>
      </c>
      <c r="K65" s="102" t="s">
        <v>14</v>
      </c>
      <c r="L65" s="308">
        <v>7</v>
      </c>
      <c r="M65" s="308">
        <v>7</v>
      </c>
      <c r="N65" s="105">
        <f t="shared" si="13"/>
        <v>14.007</v>
      </c>
      <c r="O65" s="101">
        <v>8</v>
      </c>
      <c r="P65" s="155" t="s">
        <v>98</v>
      </c>
      <c r="Q65" s="102" t="s">
        <v>291</v>
      </c>
      <c r="R65" s="102" t="s">
        <v>111</v>
      </c>
      <c r="S65" s="53">
        <v>10</v>
      </c>
      <c r="T65" s="125">
        <v>7</v>
      </c>
      <c r="U65" s="18">
        <f t="shared" si="14"/>
        <v>17.007</v>
      </c>
    </row>
    <row r="66" spans="1:21" ht="12.75">
      <c r="A66" s="101">
        <v>9</v>
      </c>
      <c r="B66" s="58" t="s">
        <v>130</v>
      </c>
      <c r="C66" s="102" t="s">
        <v>163</v>
      </c>
      <c r="D66" s="102" t="s">
        <v>14</v>
      </c>
      <c r="E66" s="226">
        <v>6</v>
      </c>
      <c r="F66" s="226">
        <v>9</v>
      </c>
      <c r="G66" s="18">
        <f t="shared" si="12"/>
        <v>15.006</v>
      </c>
      <c r="H66" s="101">
        <v>9</v>
      </c>
      <c r="I66" s="5" t="s">
        <v>5</v>
      </c>
      <c r="J66" s="102"/>
      <c r="K66" s="102" t="s">
        <v>72</v>
      </c>
      <c r="L66" s="309">
        <v>10</v>
      </c>
      <c r="M66" s="309">
        <v>10</v>
      </c>
      <c r="N66" s="105">
        <f t="shared" si="13"/>
        <v>20.01</v>
      </c>
      <c r="O66" s="101">
        <v>9</v>
      </c>
      <c r="P66" s="156" t="s">
        <v>131</v>
      </c>
      <c r="Q66" s="102"/>
      <c r="R66" s="102" t="s">
        <v>72</v>
      </c>
      <c r="S66" s="318">
        <v>10</v>
      </c>
      <c r="T66" s="318">
        <v>10</v>
      </c>
      <c r="U66" s="18">
        <f t="shared" si="14"/>
        <v>20.01</v>
      </c>
    </row>
    <row r="67" spans="1:21" ht="12.75">
      <c r="A67" s="101">
        <v>10</v>
      </c>
      <c r="B67" s="60" t="s">
        <v>133</v>
      </c>
      <c r="C67" s="102"/>
      <c r="D67" s="101"/>
      <c r="E67" s="3"/>
      <c r="F67" s="3"/>
      <c r="G67" s="18"/>
      <c r="H67" s="101">
        <v>10</v>
      </c>
      <c r="I67" s="60" t="s">
        <v>133</v>
      </c>
      <c r="J67" s="102"/>
      <c r="K67" s="101"/>
      <c r="L67" s="319"/>
      <c r="M67" s="319"/>
      <c r="N67" s="105"/>
      <c r="O67" s="101">
        <v>10</v>
      </c>
      <c r="P67" s="60" t="s">
        <v>133</v>
      </c>
      <c r="Q67" s="102"/>
      <c r="R67" s="101"/>
      <c r="S67" s="3"/>
      <c r="T67" s="3"/>
      <c r="U67" s="18"/>
    </row>
    <row r="68" spans="1:21" ht="12.75">
      <c r="A68" s="101">
        <v>11</v>
      </c>
      <c r="B68" s="125" t="s">
        <v>112</v>
      </c>
      <c r="C68" s="102"/>
      <c r="D68" s="312"/>
      <c r="E68" s="3"/>
      <c r="F68" s="119"/>
      <c r="G68" s="105">
        <f>SUM(E68:F68)+MIN(E68:F68)/1000</f>
        <v>0</v>
      </c>
      <c r="H68" s="101">
        <v>11</v>
      </c>
      <c r="I68" s="125" t="s">
        <v>112</v>
      </c>
      <c r="J68" s="102"/>
      <c r="K68" s="312"/>
      <c r="L68" s="319"/>
      <c r="M68" s="319"/>
      <c r="N68" s="105"/>
      <c r="O68" s="101">
        <v>11</v>
      </c>
      <c r="P68" s="125" t="s">
        <v>112</v>
      </c>
      <c r="Q68" s="102"/>
      <c r="R68" s="312"/>
      <c r="S68" s="320"/>
      <c r="T68" s="320"/>
      <c r="U68" s="108">
        <f>SUM(S68:T68)+MIN(S68:T68)/1000</f>
        <v>0</v>
      </c>
    </row>
    <row r="69" spans="4:21" s="89" customFormat="1" ht="6.75" customHeight="1">
      <c r="D69" s="314"/>
      <c r="E69" s="314"/>
      <c r="F69" s="314"/>
      <c r="M69" s="314"/>
      <c r="N69" s="314"/>
      <c r="U69" s="314"/>
    </row>
    <row r="70" spans="1:20" ht="12.75">
      <c r="A70" s="141" t="s">
        <v>156</v>
      </c>
      <c r="B70" s="153"/>
      <c r="C70" t="s">
        <v>139</v>
      </c>
      <c r="D70" s="27"/>
      <c r="E70" s="27"/>
      <c r="F70" s="27"/>
      <c r="L70" s="27"/>
      <c r="M70" s="27"/>
      <c r="S70" s="27"/>
      <c r="T70" s="27"/>
    </row>
    <row r="71" spans="1:20" ht="12.75">
      <c r="A71" s="109" t="s">
        <v>25</v>
      </c>
      <c r="B71" s="110"/>
      <c r="C71" s="111" t="s">
        <v>26</v>
      </c>
      <c r="D71" s="317"/>
      <c r="E71" s="317" t="s">
        <v>15</v>
      </c>
      <c r="F71" s="317"/>
      <c r="G71" s="113"/>
      <c r="H71" s="114" t="s">
        <v>27</v>
      </c>
      <c r="I71" s="114"/>
      <c r="J71" s="111" t="s">
        <v>28</v>
      </c>
      <c r="K71" s="317"/>
      <c r="L71" s="317" t="s">
        <v>15</v>
      </c>
      <c r="M71" s="317"/>
      <c r="N71" s="113"/>
      <c r="O71" s="114" t="s">
        <v>29</v>
      </c>
      <c r="P71" s="114"/>
      <c r="Q71" s="111" t="s">
        <v>82</v>
      </c>
      <c r="R71" s="321"/>
      <c r="S71" s="317" t="s">
        <v>15</v>
      </c>
      <c r="T71" s="317"/>
    </row>
    <row r="72" spans="1:21" ht="12.75" customHeight="1">
      <c r="A72" s="101">
        <v>1</v>
      </c>
      <c r="B72" s="4" t="s">
        <v>30</v>
      </c>
      <c r="C72" s="102" t="s">
        <v>146</v>
      </c>
      <c r="D72" s="322" t="s">
        <v>72</v>
      </c>
      <c r="E72" s="323">
        <v>1</v>
      </c>
      <c r="F72" s="324">
        <v>3</v>
      </c>
      <c r="G72" s="121">
        <f aca="true" t="shared" si="15" ref="G72:G82">SUM(E72:F72)+MIN(E72:F72)/1000</f>
        <v>4.001</v>
      </c>
      <c r="H72" s="101">
        <v>1</v>
      </c>
      <c r="I72" s="52" t="s">
        <v>51</v>
      </c>
      <c r="J72" s="102"/>
      <c r="K72" s="101" t="s">
        <v>115</v>
      </c>
      <c r="L72" s="408" t="s">
        <v>116</v>
      </c>
      <c r="M72" s="408" t="s">
        <v>116</v>
      </c>
      <c r="N72" s="120">
        <f aca="true" t="shared" si="16" ref="N72:N82">SUM(L72:M72)+MIN(L72:M72)/1000</f>
        <v>0</v>
      </c>
      <c r="O72" s="101">
        <v>1</v>
      </c>
      <c r="P72" s="52" t="s">
        <v>51</v>
      </c>
      <c r="Q72" s="102"/>
      <c r="R72" s="101"/>
      <c r="S72" s="408" t="s">
        <v>116</v>
      </c>
      <c r="T72" s="408" t="s">
        <v>116</v>
      </c>
      <c r="U72" s="18">
        <f aca="true" t="shared" si="17" ref="U72:U82">SUM(S72:T72)+MIN(S72:T72)/1000</f>
        <v>0</v>
      </c>
    </row>
    <row r="73" spans="1:21" ht="12.75">
      <c r="A73" s="101">
        <v>2</v>
      </c>
      <c r="B73" s="60" t="s">
        <v>133</v>
      </c>
      <c r="C73" s="102" t="s">
        <v>150</v>
      </c>
      <c r="D73" s="322" t="s">
        <v>135</v>
      </c>
      <c r="E73" s="325">
        <v>2</v>
      </c>
      <c r="F73" s="326">
        <v>2</v>
      </c>
      <c r="G73" s="121">
        <f t="shared" si="15"/>
        <v>4.002</v>
      </c>
      <c r="H73" s="101">
        <v>2</v>
      </c>
      <c r="I73" s="60" t="s">
        <v>55</v>
      </c>
      <c r="J73" s="102"/>
      <c r="K73" s="101" t="s">
        <v>84</v>
      </c>
      <c r="L73" s="409"/>
      <c r="M73" s="409"/>
      <c r="N73" s="120">
        <f t="shared" si="16"/>
        <v>0</v>
      </c>
      <c r="O73" s="101">
        <v>2</v>
      </c>
      <c r="P73" s="60" t="s">
        <v>55</v>
      </c>
      <c r="Q73" s="98"/>
      <c r="R73" s="101"/>
      <c r="S73" s="409"/>
      <c r="T73" s="409"/>
      <c r="U73" s="18">
        <f t="shared" si="17"/>
        <v>0</v>
      </c>
    </row>
    <row r="74" spans="1:21" ht="12.75">
      <c r="A74" s="101">
        <v>3</v>
      </c>
      <c r="B74" s="53" t="s">
        <v>97</v>
      </c>
      <c r="C74" s="102" t="s">
        <v>293</v>
      </c>
      <c r="D74" s="322" t="s">
        <v>14</v>
      </c>
      <c r="E74" s="80">
        <v>2</v>
      </c>
      <c r="F74" s="326">
        <v>4</v>
      </c>
      <c r="G74" s="121">
        <f t="shared" si="15"/>
        <v>6.002</v>
      </c>
      <c r="H74" s="101">
        <v>3</v>
      </c>
      <c r="I74" s="53" t="s">
        <v>97</v>
      </c>
      <c r="J74" s="27"/>
      <c r="K74" s="27" t="s">
        <v>78</v>
      </c>
      <c r="L74" s="409"/>
      <c r="M74" s="409"/>
      <c r="N74" s="120">
        <f t="shared" si="16"/>
        <v>0</v>
      </c>
      <c r="O74" s="101">
        <v>3</v>
      </c>
      <c r="P74" s="53" t="s">
        <v>97</v>
      </c>
      <c r="Q74" s="102"/>
      <c r="R74" s="101"/>
      <c r="S74" s="409"/>
      <c r="T74" s="409"/>
      <c r="U74" s="18">
        <f t="shared" si="17"/>
        <v>0</v>
      </c>
    </row>
    <row r="75" spans="1:21" ht="12.75">
      <c r="A75" s="101">
        <v>4</v>
      </c>
      <c r="B75" s="155" t="s">
        <v>98</v>
      </c>
      <c r="C75" s="102" t="s">
        <v>148</v>
      </c>
      <c r="D75" s="322" t="s">
        <v>115</v>
      </c>
      <c r="E75" s="80">
        <v>3</v>
      </c>
      <c r="F75" s="326">
        <v>6</v>
      </c>
      <c r="G75" s="121">
        <f t="shared" si="15"/>
        <v>9.003</v>
      </c>
      <c r="H75" s="101">
        <v>4</v>
      </c>
      <c r="I75" s="155" t="s">
        <v>98</v>
      </c>
      <c r="J75" s="102"/>
      <c r="K75" s="101" t="s">
        <v>73</v>
      </c>
      <c r="L75" s="409"/>
      <c r="M75" s="409"/>
      <c r="N75" s="120">
        <f t="shared" si="16"/>
        <v>0</v>
      </c>
      <c r="O75" s="101">
        <v>4</v>
      </c>
      <c r="P75" s="155" t="s">
        <v>98</v>
      </c>
      <c r="Q75" s="40"/>
      <c r="R75" s="101"/>
      <c r="S75" s="409"/>
      <c r="T75" s="409"/>
      <c r="U75" s="18">
        <f t="shared" si="17"/>
        <v>0</v>
      </c>
    </row>
    <row r="76" spans="1:21" ht="12.75">
      <c r="A76" s="101">
        <v>5</v>
      </c>
      <c r="B76" s="58" t="s">
        <v>130</v>
      </c>
      <c r="C76" s="102" t="s">
        <v>212</v>
      </c>
      <c r="D76" s="322" t="s">
        <v>111</v>
      </c>
      <c r="E76" s="325">
        <v>9</v>
      </c>
      <c r="F76" s="326">
        <v>1</v>
      </c>
      <c r="G76" s="121">
        <f t="shared" si="15"/>
        <v>10.001</v>
      </c>
      <c r="H76" s="101">
        <v>5</v>
      </c>
      <c r="I76" s="5" t="s">
        <v>5</v>
      </c>
      <c r="J76" s="102"/>
      <c r="K76" s="101" t="s">
        <v>14</v>
      </c>
      <c r="L76" s="409"/>
      <c r="M76" s="409"/>
      <c r="N76" s="120">
        <f t="shared" si="16"/>
        <v>0</v>
      </c>
      <c r="O76" s="101">
        <v>5</v>
      </c>
      <c r="P76" s="5" t="s">
        <v>5</v>
      </c>
      <c r="Q76" s="102"/>
      <c r="R76" s="101"/>
      <c r="S76" s="409"/>
      <c r="T76" s="409"/>
      <c r="U76" s="18">
        <f t="shared" si="17"/>
        <v>0</v>
      </c>
    </row>
    <row r="77" spans="1:21" ht="12.75">
      <c r="A77" s="101">
        <v>6</v>
      </c>
      <c r="B77" s="60" t="s">
        <v>55</v>
      </c>
      <c r="C77" s="102" t="s">
        <v>151</v>
      </c>
      <c r="D77" s="322" t="s">
        <v>78</v>
      </c>
      <c r="E77" s="325">
        <v>5</v>
      </c>
      <c r="F77" s="326">
        <v>5</v>
      </c>
      <c r="G77" s="121">
        <f t="shared" si="15"/>
        <v>10.005</v>
      </c>
      <c r="H77" s="101">
        <v>6</v>
      </c>
      <c r="I77" s="4" t="s">
        <v>30</v>
      </c>
      <c r="J77" s="102"/>
      <c r="K77" s="102" t="s">
        <v>52</v>
      </c>
      <c r="L77" s="409"/>
      <c r="M77" s="409"/>
      <c r="N77" s="120">
        <f t="shared" si="16"/>
        <v>0</v>
      </c>
      <c r="O77" s="101">
        <v>6</v>
      </c>
      <c r="P77" s="4" t="s">
        <v>30</v>
      </c>
      <c r="Q77" s="40"/>
      <c r="R77" s="101"/>
      <c r="S77" s="409"/>
      <c r="T77" s="409"/>
      <c r="U77" s="18">
        <f t="shared" si="17"/>
        <v>0</v>
      </c>
    </row>
    <row r="78" spans="1:21" ht="12.75">
      <c r="A78" s="101">
        <v>7</v>
      </c>
      <c r="B78" s="5" t="s">
        <v>5</v>
      </c>
      <c r="C78" s="102" t="s">
        <v>152</v>
      </c>
      <c r="D78" s="322" t="s">
        <v>53</v>
      </c>
      <c r="E78" s="80">
        <v>4</v>
      </c>
      <c r="F78" s="327">
        <v>10</v>
      </c>
      <c r="G78" s="121">
        <f t="shared" si="15"/>
        <v>14.004</v>
      </c>
      <c r="H78" s="101">
        <v>7</v>
      </c>
      <c r="I78" s="54" t="s">
        <v>54</v>
      </c>
      <c r="J78" s="102"/>
      <c r="K78" s="101" t="s">
        <v>13</v>
      </c>
      <c r="L78" s="409"/>
      <c r="M78" s="409"/>
      <c r="N78" s="120">
        <f t="shared" si="16"/>
        <v>0</v>
      </c>
      <c r="O78" s="101">
        <v>7</v>
      </c>
      <c r="P78" s="54" t="s">
        <v>54</v>
      </c>
      <c r="Q78" s="102"/>
      <c r="R78" s="101"/>
      <c r="S78" s="409"/>
      <c r="T78" s="409"/>
      <c r="U78" s="18">
        <f t="shared" si="17"/>
        <v>0</v>
      </c>
    </row>
    <row r="79" spans="1:21" ht="12.75">
      <c r="A79" s="101">
        <v>8</v>
      </c>
      <c r="B79" s="3" t="s">
        <v>99</v>
      </c>
      <c r="C79" s="102" t="s">
        <v>147</v>
      </c>
      <c r="D79" s="322" t="s">
        <v>84</v>
      </c>
      <c r="E79" s="325">
        <v>6</v>
      </c>
      <c r="F79" s="327">
        <v>10</v>
      </c>
      <c r="G79" s="121">
        <f t="shared" si="15"/>
        <v>16.006</v>
      </c>
      <c r="H79" s="101">
        <v>8</v>
      </c>
      <c r="I79" s="3" t="s">
        <v>99</v>
      </c>
      <c r="J79" s="40"/>
      <c r="K79" s="101" t="s">
        <v>111</v>
      </c>
      <c r="L79" s="409"/>
      <c r="M79" s="409"/>
      <c r="N79" s="120">
        <f t="shared" si="16"/>
        <v>0</v>
      </c>
      <c r="O79" s="101">
        <v>8</v>
      </c>
      <c r="P79" s="3" t="s">
        <v>99</v>
      </c>
      <c r="Q79" s="102"/>
      <c r="R79" s="102"/>
      <c r="S79" s="409"/>
      <c r="T79" s="409"/>
      <c r="U79" s="18">
        <f t="shared" si="17"/>
        <v>0</v>
      </c>
    </row>
    <row r="80" spans="1:21" ht="12.75">
      <c r="A80" s="101"/>
      <c r="B80" s="52" t="s">
        <v>51</v>
      </c>
      <c r="C80" s="102" t="s">
        <v>145</v>
      </c>
      <c r="D80" s="322" t="s">
        <v>52</v>
      </c>
      <c r="E80" s="80">
        <v>7</v>
      </c>
      <c r="F80" s="327">
        <v>10</v>
      </c>
      <c r="G80" s="121">
        <f t="shared" si="15"/>
        <v>17.007</v>
      </c>
      <c r="H80" s="101"/>
      <c r="I80" s="125"/>
      <c r="J80" s="1"/>
      <c r="K80" s="101"/>
      <c r="L80" s="409"/>
      <c r="M80" s="409"/>
      <c r="N80" s="120"/>
      <c r="O80" s="101"/>
      <c r="P80" s="125"/>
      <c r="Q80" s="102"/>
      <c r="R80" s="102"/>
      <c r="S80" s="409"/>
      <c r="T80" s="409"/>
      <c r="U80" s="18"/>
    </row>
    <row r="81" spans="1:21" ht="12.75">
      <c r="A81" s="101">
        <v>9</v>
      </c>
      <c r="B81" s="54" t="s">
        <v>54</v>
      </c>
      <c r="C81" s="102" t="s">
        <v>149</v>
      </c>
      <c r="D81" s="328" t="s">
        <v>73</v>
      </c>
      <c r="E81" s="329">
        <v>10</v>
      </c>
      <c r="F81" s="330">
        <v>10</v>
      </c>
      <c r="G81" s="121">
        <f t="shared" si="15"/>
        <v>20.01</v>
      </c>
      <c r="H81" s="101">
        <v>9</v>
      </c>
      <c r="I81" s="60" t="s">
        <v>133</v>
      </c>
      <c r="J81" s="1"/>
      <c r="K81" s="101" t="s">
        <v>11</v>
      </c>
      <c r="L81" s="409"/>
      <c r="M81" s="409"/>
      <c r="N81" s="120">
        <f t="shared" si="16"/>
        <v>0</v>
      </c>
      <c r="O81" s="101">
        <v>9</v>
      </c>
      <c r="P81" s="60" t="s">
        <v>133</v>
      </c>
      <c r="Q81" s="102"/>
      <c r="R81" s="101"/>
      <c r="S81" s="409"/>
      <c r="T81" s="409"/>
      <c r="U81" s="18">
        <f t="shared" si="17"/>
        <v>0</v>
      </c>
    </row>
    <row r="82" spans="1:21" ht="12.75">
      <c r="A82" s="101">
        <v>10</v>
      </c>
      <c r="B82" s="125" t="s">
        <v>112</v>
      </c>
      <c r="C82" s="102"/>
      <c r="D82" s="331"/>
      <c r="E82" s="308"/>
      <c r="F82" s="308"/>
      <c r="G82" s="120">
        <f t="shared" si="15"/>
        <v>0</v>
      </c>
      <c r="H82" s="101">
        <v>10</v>
      </c>
      <c r="I82" s="125" t="s">
        <v>112</v>
      </c>
      <c r="J82" s="102"/>
      <c r="K82" s="102"/>
      <c r="L82" s="410"/>
      <c r="M82" s="410"/>
      <c r="N82" s="120">
        <f t="shared" si="16"/>
        <v>0</v>
      </c>
      <c r="O82" s="101">
        <v>10</v>
      </c>
      <c r="P82" s="125" t="s">
        <v>112</v>
      </c>
      <c r="Q82" s="102"/>
      <c r="R82" s="312"/>
      <c r="S82" s="410"/>
      <c r="T82" s="410"/>
      <c r="U82" s="108">
        <f t="shared" si="17"/>
        <v>0</v>
      </c>
    </row>
    <row r="83" spans="4:21" s="89" customFormat="1" ht="6.75" customHeight="1">
      <c r="D83" s="314"/>
      <c r="E83" s="314"/>
      <c r="F83" s="314"/>
      <c r="M83" s="314"/>
      <c r="N83" s="314"/>
      <c r="U83" s="314"/>
    </row>
    <row r="84" spans="1:20" ht="25.5">
      <c r="A84" s="132" t="s">
        <v>31</v>
      </c>
      <c r="B84" s="133" t="s">
        <v>22</v>
      </c>
      <c r="C84" s="134" t="s">
        <v>23</v>
      </c>
      <c r="D84" s="135" t="s">
        <v>24</v>
      </c>
      <c r="E84" s="6"/>
      <c r="F84" s="136" t="s">
        <v>21</v>
      </c>
      <c r="G84" s="137" t="s">
        <v>33</v>
      </c>
      <c r="L84" s="27"/>
      <c r="M84" s="27"/>
      <c r="S84" s="27"/>
      <c r="T84" s="27"/>
    </row>
    <row r="85" spans="1:20" ht="30.75" customHeight="1">
      <c r="A85" s="7"/>
      <c r="B85" s="7"/>
      <c r="C85" s="7"/>
      <c r="D85" s="7"/>
      <c r="E85" s="13"/>
      <c r="F85" s="7"/>
      <c r="G85" s="7"/>
      <c r="L85" s="27"/>
      <c r="M85" s="27"/>
      <c r="S85" s="27"/>
      <c r="T85" s="27"/>
    </row>
  </sheetData>
  <sheetProtection/>
  <mergeCells count="7">
    <mergeCell ref="T30:T40"/>
    <mergeCell ref="T72:T82"/>
    <mergeCell ref="L72:L82"/>
    <mergeCell ref="S72:S82"/>
    <mergeCell ref="M72:M82"/>
    <mergeCell ref="S30:S40"/>
    <mergeCell ref="M30:M40"/>
  </mergeCells>
  <conditionalFormatting sqref="L72:M72 E72:F82 S72:T72 L58:M58 S58:T67 F58:F67 E58:E68 E44:F53 L44:M54 S44:T44 E30:F39 S22:T22 S30:T30 L30:L40 E16:F25 M16 S16:T16 M18:M21 L16:L26 M24 S18 S24:T24 S19:T20 M10 S10:T10 M12 M2:M3 L10:L12 L1:M1 S12 E10:F12 M6:M7 S6:T7 L2:L8 E1:F8 S1:T4">
    <cfRule type="cellIs" priority="2" dxfId="1" operator="equal" stopIfTrue="1">
      <formula>1</formula>
    </cfRule>
  </conditionalFormatting>
  <conditionalFormatting sqref="L72:M72 E72:F82 S72:T72 L58:M58 S58:T67 F58:F67 E58:E68 E44:F53 L44:M54 S44:T44 E30:F39 S22:T22 S30:T30 L30:L40 E16:F25 M16 S16:T16 M18:M21 L16:L26 M24 S18 S24:T24 S19:T20">
    <cfRule type="cellIs" priority="1" dxfId="1" operator="equal" stopIfTrue="1">
      <formula>1</formula>
    </cfRule>
  </conditionalFormatting>
  <printOptions horizontalCentered="1" verticalCentered="1"/>
  <pageMargins left="0.17" right="0.32" top="1" bottom="1" header="0.5" footer="0.5"/>
  <pageSetup horizontalDpi="600" verticalDpi="600" orientation="landscape" paperSize="9" scale="86" r:id="rId1"/>
  <rowBreaks count="1" manualBreakCount="1">
    <brk id="13" max="20" man="1"/>
  </rowBreaks>
</worksheet>
</file>

<file path=xl/worksheets/sheet4.xml><?xml version="1.0" encoding="utf-8"?>
<worksheet xmlns="http://schemas.openxmlformats.org/spreadsheetml/2006/main" xmlns:r="http://schemas.openxmlformats.org/officeDocument/2006/relationships">
  <dimension ref="A1:BC48"/>
  <sheetViews>
    <sheetView zoomScalePageLayoutView="0" workbookViewId="0" topLeftCell="A1">
      <selection activeCell="D36" sqref="D36"/>
    </sheetView>
  </sheetViews>
  <sheetFormatPr defaultColWidth="9.140625" defaultRowHeight="12.75"/>
  <cols>
    <col min="1" max="1" width="3.421875" style="31" bestFit="1" customWidth="1"/>
    <col min="2" max="2" width="4.7109375" style="32" customWidth="1"/>
    <col min="3" max="3" width="6.140625" style="42" bestFit="1" customWidth="1"/>
    <col min="4" max="4" width="22.421875" style="27" customWidth="1"/>
    <col min="5" max="7" width="3.00390625" style="27" customWidth="1"/>
    <col min="8" max="8" width="4.00390625" style="27" customWidth="1"/>
    <col min="9" max="9" width="3.00390625" style="27" customWidth="1"/>
    <col min="10" max="10" width="3.140625" style="27" customWidth="1"/>
    <col min="11" max="11" width="3.00390625" style="27" customWidth="1"/>
    <col min="12" max="14" width="3.140625" style="27" customWidth="1"/>
    <col min="15" max="15" width="5.28125" style="27" customWidth="1"/>
    <col min="16" max="16" width="4.00390625" style="27" customWidth="1"/>
    <col min="17" max="18" width="4.140625" style="41" customWidth="1"/>
    <col min="19" max="19" width="2.8515625" style="41" customWidth="1"/>
    <col min="20" max="21" width="2.8515625" style="27" customWidth="1"/>
    <col min="22" max="22" width="2.8515625" style="41" customWidth="1"/>
    <col min="23" max="24" width="2.8515625" style="27" customWidth="1"/>
    <col min="25" max="25" width="2.8515625" style="41" customWidth="1"/>
    <col min="26" max="27" width="2.8515625" style="27" customWidth="1"/>
    <col min="28" max="28" width="2.8515625" style="41" customWidth="1"/>
    <col min="29" max="33" width="2.8515625" style="27" customWidth="1"/>
    <col min="34" max="34" width="4.421875" style="41" customWidth="1"/>
    <col min="35" max="36" width="3.7109375" style="41" customWidth="1"/>
    <col min="37" max="37" width="8.28125" style="41" customWidth="1"/>
    <col min="38" max="38" width="1.28515625" style="84" customWidth="1"/>
    <col min="39" max="39" width="8.57421875" style="41" bestFit="1" customWidth="1"/>
    <col min="40" max="40" width="1.8515625" style="41" customWidth="1"/>
    <col min="41" max="41" width="2.8515625" style="41" customWidth="1"/>
    <col min="42" max="42" width="3.00390625" style="27" bestFit="1" customWidth="1"/>
    <col min="43" max="43" width="3.8515625" style="27" bestFit="1" customWidth="1"/>
    <col min="44" max="44" width="3.28125" style="27" bestFit="1" customWidth="1"/>
    <col min="45" max="45" width="2.7109375" style="27" bestFit="1" customWidth="1"/>
    <col min="46" max="46" width="3.8515625" style="27" bestFit="1" customWidth="1"/>
    <col min="47" max="47" width="4.28125" style="27" customWidth="1"/>
    <col min="48" max="48" width="1.1484375" style="27" customWidth="1"/>
    <col min="49" max="16384" width="9.140625" style="27" customWidth="1"/>
  </cols>
  <sheetData>
    <row r="1" spans="1:47" ht="11.25">
      <c r="A1" s="24" t="s">
        <v>35</v>
      </c>
      <c r="B1" s="25"/>
      <c r="C1" s="37"/>
      <c r="D1" s="29"/>
      <c r="E1" s="38"/>
      <c r="F1" s="26"/>
      <c r="G1" s="38"/>
      <c r="H1" s="26"/>
      <c r="I1" s="38"/>
      <c r="J1" s="26"/>
      <c r="K1" s="38"/>
      <c r="L1" s="26"/>
      <c r="M1" s="26"/>
      <c r="N1" s="26"/>
      <c r="O1" s="26"/>
      <c r="P1" s="26"/>
      <c r="Q1" s="39"/>
      <c r="R1" s="39"/>
      <c r="S1" s="75" t="s">
        <v>81</v>
      </c>
      <c r="T1" s="38"/>
      <c r="U1" s="26"/>
      <c r="V1" s="75" t="s">
        <v>81</v>
      </c>
      <c r="W1" s="38"/>
      <c r="X1" s="26"/>
      <c r="Y1" s="75" t="s">
        <v>81</v>
      </c>
      <c r="Z1" s="38"/>
      <c r="AA1" s="26"/>
      <c r="AB1" s="75" t="s">
        <v>81</v>
      </c>
      <c r="AC1" s="38"/>
      <c r="AD1" s="26"/>
      <c r="AE1" s="417" t="s">
        <v>81</v>
      </c>
      <c r="AF1" s="417"/>
      <c r="AG1" s="417"/>
      <c r="AH1" s="36"/>
      <c r="AI1" s="36" t="s">
        <v>219</v>
      </c>
      <c r="AJ1" s="36"/>
      <c r="AK1" s="36"/>
      <c r="AL1" s="82"/>
      <c r="AM1" s="75"/>
      <c r="AN1" s="75"/>
      <c r="AO1" s="76"/>
      <c r="AP1" s="4" t="s">
        <v>43</v>
      </c>
      <c r="AQ1" s="17" t="s">
        <v>47</v>
      </c>
      <c r="AR1" s="53" t="s">
        <v>1</v>
      </c>
      <c r="AS1" s="5" t="s">
        <v>5</v>
      </c>
      <c r="AT1" s="2" t="s">
        <v>3</v>
      </c>
      <c r="AU1" s="3" t="s">
        <v>86</v>
      </c>
    </row>
    <row r="2" spans="1:47" s="30" customFormat="1" ht="11.25">
      <c r="A2" s="28" t="s">
        <v>36</v>
      </c>
      <c r="B2" s="225" t="s">
        <v>37</v>
      </c>
      <c r="C2" s="226" t="s">
        <v>0</v>
      </c>
      <c r="D2" s="227" t="s">
        <v>41</v>
      </c>
      <c r="E2" s="228" t="s">
        <v>175</v>
      </c>
      <c r="F2" s="227"/>
      <c r="G2" s="228" t="s">
        <v>181</v>
      </c>
      <c r="H2" s="227"/>
      <c r="I2" s="228" t="s">
        <v>217</v>
      </c>
      <c r="J2" s="227"/>
      <c r="K2" s="228" t="s">
        <v>237</v>
      </c>
      <c r="L2" s="227"/>
      <c r="M2" s="415">
        <v>40725</v>
      </c>
      <c r="N2" s="416"/>
      <c r="O2" s="227" t="s">
        <v>235</v>
      </c>
      <c r="P2" s="227" t="s">
        <v>236</v>
      </c>
      <c r="Q2" s="226" t="s">
        <v>46</v>
      </c>
      <c r="R2" s="226" t="s">
        <v>94</v>
      </c>
      <c r="S2" s="228" t="s">
        <v>175</v>
      </c>
      <c r="T2" s="229"/>
      <c r="U2" s="29"/>
      <c r="V2" s="228" t="s">
        <v>181</v>
      </c>
      <c r="W2" s="229"/>
      <c r="X2" s="29"/>
      <c r="Y2" s="413" t="s">
        <v>217</v>
      </c>
      <c r="Z2" s="414"/>
      <c r="AA2" s="29"/>
      <c r="AB2" s="413" t="s">
        <v>237</v>
      </c>
      <c r="AC2" s="414"/>
      <c r="AD2" s="29"/>
      <c r="AE2" s="418">
        <v>40725</v>
      </c>
      <c r="AF2" s="419"/>
      <c r="AG2" s="420"/>
      <c r="AH2" s="81" t="s">
        <v>220</v>
      </c>
      <c r="AI2" s="3">
        <v>1</v>
      </c>
      <c r="AJ2" s="81">
        <v>2</v>
      </c>
      <c r="AK2" s="81" t="s">
        <v>174</v>
      </c>
      <c r="AL2" s="83"/>
      <c r="AM2" s="3" t="s">
        <v>101</v>
      </c>
      <c r="AN2" s="80"/>
      <c r="AO2" s="77">
        <f aca="true" t="shared" si="0" ref="AO2:AU2">SUM(AO3:AO44)</f>
        <v>21</v>
      </c>
      <c r="AP2" s="78">
        <f t="shared" si="0"/>
        <v>2</v>
      </c>
      <c r="AQ2" s="78">
        <f t="shared" si="0"/>
        <v>10</v>
      </c>
      <c r="AR2" s="78">
        <f t="shared" si="0"/>
        <v>0</v>
      </c>
      <c r="AS2" s="78">
        <f t="shared" si="0"/>
        <v>1</v>
      </c>
      <c r="AT2" s="78">
        <f t="shared" si="0"/>
        <v>0</v>
      </c>
      <c r="AU2" s="79">
        <f t="shared" si="0"/>
        <v>0</v>
      </c>
    </row>
    <row r="3" spans="1:52" ht="12.75" customHeight="1">
      <c r="A3" s="31">
        <v>2</v>
      </c>
      <c r="B3" s="230">
        <f>RANK(O3,O$3:O44,1)</f>
        <v>1</v>
      </c>
      <c r="C3" s="52" t="s">
        <v>47</v>
      </c>
      <c r="D3" s="231" t="s">
        <v>42</v>
      </c>
      <c r="E3" s="232">
        <v>1</v>
      </c>
      <c r="F3" s="265">
        <v>5</v>
      </c>
      <c r="G3" s="232">
        <v>1</v>
      </c>
      <c r="H3" s="233">
        <v>1</v>
      </c>
      <c r="I3" s="232"/>
      <c r="J3" s="233"/>
      <c r="K3" s="232">
        <v>2</v>
      </c>
      <c r="L3" s="233">
        <v>2</v>
      </c>
      <c r="M3" s="232">
        <v>1</v>
      </c>
      <c r="N3" s="233">
        <v>1</v>
      </c>
      <c r="O3" s="234">
        <f aca="true" t="shared" si="1" ref="O3:O44">IF(P3&gt;2,AK3,IF(P3&gt;0,((AH3/P3)+AM3)/2,AM3))</f>
        <v>1.4285714285714286</v>
      </c>
      <c r="P3" s="235">
        <f aca="true" t="shared" si="2" ref="P3:P44">COUNTA(E3:N3)</f>
        <v>8</v>
      </c>
      <c r="Q3" s="236">
        <f aca="true" t="shared" si="3" ref="Q3:Q44">MIN(E3:L3)</f>
        <v>1</v>
      </c>
      <c r="R3" s="236">
        <f aca="true" t="shared" si="4" ref="R3:R44">MAX(E3:L3)</f>
        <v>5</v>
      </c>
      <c r="S3" s="237">
        <v>1</v>
      </c>
      <c r="T3" s="249">
        <f aca="true" t="shared" si="5" ref="T3:T10">IF(COUNTA(E3)&gt;0,E3+S3,"")</f>
        <v>2</v>
      </c>
      <c r="U3" s="250">
        <f aca="true" t="shared" si="6" ref="U3:U33">IF(COUNTA(F3)&gt;0,F3+S3,"")</f>
        <v>6</v>
      </c>
      <c r="V3" s="237">
        <v>0</v>
      </c>
      <c r="W3" s="249">
        <f aca="true" t="shared" si="7" ref="W3:W33">IF(COUNTA(G3)&gt;0,G3+V3,"")</f>
        <v>1</v>
      </c>
      <c r="X3" s="250">
        <f>IF(COUNTA(H3)&gt;0,H3+V3,"")</f>
        <v>1</v>
      </c>
      <c r="Y3" s="237"/>
      <c r="Z3" s="238">
        <f aca="true" t="shared" si="8" ref="Z3:Z44">IF(COUNTA(I3)&gt;0,I3+Y3,"")</f>
      </c>
      <c r="AA3" s="239">
        <f aca="true" t="shared" si="9" ref="AA3:AA44">IF(COUNTA(J3)&gt;0,J3+Y3,"")</f>
      </c>
      <c r="AB3" s="237"/>
      <c r="AC3" s="238">
        <f aca="true" t="shared" si="10" ref="AC3:AC44">IF(COUNTA(K3)&gt;0,K3+AB3,"")</f>
        <v>2</v>
      </c>
      <c r="AD3" s="239">
        <f aca="true" t="shared" si="11" ref="AD3:AD44">IF(COUNTA(L3)&gt;0,L3+AB3,"")</f>
        <v>2</v>
      </c>
      <c r="AE3" s="237"/>
      <c r="AF3" s="232">
        <f aca="true" t="shared" si="12" ref="AF3:AF44">IF(COUNTA(M3)&gt;0,M3+AE3,"")</f>
        <v>1</v>
      </c>
      <c r="AG3" s="233">
        <f>IF(COUNTA(N3)&gt;0,N3+AE3,"")</f>
        <v>1</v>
      </c>
      <c r="AH3" s="240">
        <f aca="true" t="shared" si="13" ref="AH3:AH44">SUM(T3:U3,W3:X3,Z3:AA3,AC3:AD3,AF3:AG3)</f>
        <v>16</v>
      </c>
      <c r="AI3" s="251">
        <f>IF(P3&gt;7,AH3-MAX(T3:AG3),"")</f>
        <v>10</v>
      </c>
      <c r="AJ3" s="240">
        <f aca="true" t="shared" si="14" ref="AJ3:AJ44">IF(Q3&gt;13,AI3-AV3,AI3)</f>
        <v>10</v>
      </c>
      <c r="AK3" s="241">
        <f aca="true" t="shared" si="15" ref="AK3:AK44">IF(P3=0,0,IF(P3&gt;7,IF(P3&gt;13,AJ3/(P3-2),AI3/(P3-1)),AH3/P3))</f>
        <v>1.4285714285714286</v>
      </c>
      <c r="AL3" s="262"/>
      <c r="AM3" s="243">
        <v>2.727272727272727</v>
      </c>
      <c r="AN3" s="244"/>
      <c r="AO3" s="245">
        <f aca="true" t="shared" si="16" ref="AO3:AO44">COUNTIF(E3:L3,1)</f>
        <v>3</v>
      </c>
      <c r="AP3" s="246">
        <f aca="true" t="shared" si="17" ref="AP3:AU12">IF($C3=AP$1,$AO3,0)</f>
        <v>0</v>
      </c>
      <c r="AQ3" s="246">
        <f t="shared" si="17"/>
        <v>3</v>
      </c>
      <c r="AR3" s="246">
        <f t="shared" si="17"/>
        <v>0</v>
      </c>
      <c r="AS3" s="246">
        <f t="shared" si="17"/>
        <v>0</v>
      </c>
      <c r="AT3" s="246">
        <f t="shared" si="17"/>
        <v>0</v>
      </c>
      <c r="AU3" s="247">
        <f t="shared" si="17"/>
        <v>0</v>
      </c>
      <c r="AX3" s="116"/>
      <c r="AY3" s="116"/>
      <c r="AZ3" s="116"/>
    </row>
    <row r="4" spans="1:52" ht="12.75" customHeight="1">
      <c r="A4" s="31">
        <v>1</v>
      </c>
      <c r="B4" s="230">
        <f>RANK(O4,O$3:O45,1)</f>
        <v>2</v>
      </c>
      <c r="C4" s="53" t="s">
        <v>97</v>
      </c>
      <c r="D4" s="231" t="s">
        <v>4</v>
      </c>
      <c r="E4" s="265">
        <v>3</v>
      </c>
      <c r="F4" s="239">
        <v>1</v>
      </c>
      <c r="G4" s="238">
        <v>2</v>
      </c>
      <c r="H4" s="239">
        <v>2</v>
      </c>
      <c r="I4" s="238">
        <v>3</v>
      </c>
      <c r="J4" s="239">
        <v>3</v>
      </c>
      <c r="K4" s="238">
        <v>1</v>
      </c>
      <c r="L4" s="239">
        <v>1</v>
      </c>
      <c r="M4" s="238">
        <v>2</v>
      </c>
      <c r="N4" s="239">
        <v>2</v>
      </c>
      <c r="O4" s="234">
        <f t="shared" si="1"/>
        <v>1.8888888888888888</v>
      </c>
      <c r="P4" s="235">
        <f t="shared" si="2"/>
        <v>10</v>
      </c>
      <c r="Q4" s="236">
        <f t="shared" si="3"/>
        <v>1</v>
      </c>
      <c r="R4" s="236">
        <f t="shared" si="4"/>
        <v>3</v>
      </c>
      <c r="S4" s="248">
        <v>0</v>
      </c>
      <c r="T4" s="238">
        <f t="shared" si="5"/>
        <v>3</v>
      </c>
      <c r="U4" s="239">
        <f t="shared" si="6"/>
        <v>1</v>
      </c>
      <c r="V4" s="248">
        <v>0</v>
      </c>
      <c r="W4" s="238">
        <f t="shared" si="7"/>
        <v>2</v>
      </c>
      <c r="X4" s="239">
        <f>IF(COUNTA(H4)&gt;0,H4+V4,"")</f>
        <v>2</v>
      </c>
      <c r="Y4" s="248">
        <v>0</v>
      </c>
      <c r="Z4" s="238">
        <f t="shared" si="8"/>
        <v>3</v>
      </c>
      <c r="AA4" s="239">
        <f t="shared" si="9"/>
        <v>3</v>
      </c>
      <c r="AB4" s="248"/>
      <c r="AC4" s="238">
        <f t="shared" si="10"/>
        <v>1</v>
      </c>
      <c r="AD4" s="239">
        <f t="shared" si="11"/>
        <v>1</v>
      </c>
      <c r="AE4" s="248"/>
      <c r="AF4" s="238">
        <f t="shared" si="12"/>
        <v>2</v>
      </c>
      <c r="AG4" s="239">
        <f>IF(COUNTA(N4)&gt;0,N4+AE4,"")</f>
        <v>2</v>
      </c>
      <c r="AH4" s="240">
        <f t="shared" si="13"/>
        <v>20</v>
      </c>
      <c r="AI4" s="251">
        <f>IF(P4&gt;7,AH4-MAX(T4:AG4),"")</f>
        <v>17</v>
      </c>
      <c r="AJ4" s="251">
        <f t="shared" si="14"/>
        <v>17</v>
      </c>
      <c r="AK4" s="259">
        <f t="shared" si="15"/>
        <v>1.8888888888888888</v>
      </c>
      <c r="AL4" s="242"/>
      <c r="AM4" s="243">
        <v>2.2857142857142856</v>
      </c>
      <c r="AN4" s="244"/>
      <c r="AO4" s="245">
        <f t="shared" si="16"/>
        <v>3</v>
      </c>
      <c r="AP4" s="246">
        <f t="shared" si="17"/>
        <v>0</v>
      </c>
      <c r="AQ4" s="246">
        <f t="shared" si="17"/>
        <v>0</v>
      </c>
      <c r="AR4" s="246">
        <f t="shared" si="17"/>
        <v>0</v>
      </c>
      <c r="AS4" s="246">
        <f t="shared" si="17"/>
        <v>0</v>
      </c>
      <c r="AT4" s="246">
        <f t="shared" si="17"/>
        <v>0</v>
      </c>
      <c r="AU4" s="247">
        <f t="shared" si="17"/>
        <v>0</v>
      </c>
      <c r="AX4" s="115"/>
      <c r="AY4" s="115"/>
      <c r="AZ4" s="115"/>
    </row>
    <row r="5" spans="1:52" ht="12.75" customHeight="1">
      <c r="A5" s="31">
        <v>4</v>
      </c>
      <c r="B5" s="230">
        <f>RANK(O5,O$3:O46,1)</f>
        <v>3</v>
      </c>
      <c r="C5" s="52" t="s">
        <v>47</v>
      </c>
      <c r="D5" s="231" t="s">
        <v>96</v>
      </c>
      <c r="E5" s="238">
        <v>1</v>
      </c>
      <c r="F5" s="239">
        <v>2</v>
      </c>
      <c r="G5" s="238"/>
      <c r="H5" s="239"/>
      <c r="I5" s="238">
        <v>2</v>
      </c>
      <c r="J5" s="304">
        <v>9</v>
      </c>
      <c r="K5" s="238">
        <v>1</v>
      </c>
      <c r="L5" s="239">
        <v>1</v>
      </c>
      <c r="M5" s="238">
        <v>1</v>
      </c>
      <c r="N5" s="239">
        <v>1</v>
      </c>
      <c r="O5" s="234">
        <f t="shared" si="1"/>
        <v>2.142857142857143</v>
      </c>
      <c r="P5" s="235">
        <f t="shared" si="2"/>
        <v>8</v>
      </c>
      <c r="Q5" s="236">
        <f t="shared" si="3"/>
        <v>1</v>
      </c>
      <c r="R5" s="236">
        <f t="shared" si="4"/>
        <v>9</v>
      </c>
      <c r="S5" s="248">
        <v>0</v>
      </c>
      <c r="T5" s="238">
        <f t="shared" si="5"/>
        <v>1</v>
      </c>
      <c r="U5" s="239">
        <f t="shared" si="6"/>
        <v>2</v>
      </c>
      <c r="V5" s="248"/>
      <c r="W5" s="238">
        <f t="shared" si="7"/>
      </c>
      <c r="X5" s="239"/>
      <c r="Y5" s="248">
        <v>0</v>
      </c>
      <c r="Z5" s="238">
        <f t="shared" si="8"/>
        <v>2</v>
      </c>
      <c r="AA5" s="239">
        <f t="shared" si="9"/>
        <v>9</v>
      </c>
      <c r="AB5" s="248">
        <v>2</v>
      </c>
      <c r="AC5" s="238">
        <f t="shared" si="10"/>
        <v>3</v>
      </c>
      <c r="AD5" s="239">
        <f t="shared" si="11"/>
        <v>3</v>
      </c>
      <c r="AE5" s="248">
        <v>1</v>
      </c>
      <c r="AF5" s="238">
        <f t="shared" si="12"/>
        <v>2</v>
      </c>
      <c r="AG5" s="239">
        <f>IF(COUNTA(N5)&gt;0,N5+AE5,"")</f>
        <v>2</v>
      </c>
      <c r="AH5" s="240">
        <f t="shared" si="13"/>
        <v>24</v>
      </c>
      <c r="AI5" s="251">
        <f>IF(P5&gt;7,AH5-MAX(T5:AG5),"")</f>
        <v>15</v>
      </c>
      <c r="AJ5" s="251">
        <f t="shared" si="14"/>
        <v>15</v>
      </c>
      <c r="AK5" s="259">
        <f t="shared" si="15"/>
        <v>2.142857142857143</v>
      </c>
      <c r="AL5" s="242"/>
      <c r="AM5" s="243">
        <v>2.25</v>
      </c>
      <c r="AN5" s="244"/>
      <c r="AO5" s="245">
        <f t="shared" si="16"/>
        <v>3</v>
      </c>
      <c r="AP5" s="246">
        <f t="shared" si="17"/>
        <v>0</v>
      </c>
      <c r="AQ5" s="246">
        <f t="shared" si="17"/>
        <v>3</v>
      </c>
      <c r="AR5" s="246">
        <f t="shared" si="17"/>
        <v>0</v>
      </c>
      <c r="AS5" s="246">
        <f t="shared" si="17"/>
        <v>0</v>
      </c>
      <c r="AT5" s="246">
        <f t="shared" si="17"/>
        <v>0</v>
      </c>
      <c r="AU5" s="247">
        <f t="shared" si="17"/>
        <v>0</v>
      </c>
      <c r="AV5" s="41"/>
      <c r="AX5" s="115"/>
      <c r="AY5" s="115"/>
      <c r="AZ5" s="115"/>
    </row>
    <row r="6" spans="1:52" ht="12.75" customHeight="1">
      <c r="A6" s="31">
        <v>4</v>
      </c>
      <c r="B6" s="230">
        <f>RANK(O6,O$3:O47,1)</f>
        <v>4</v>
      </c>
      <c r="C6" s="53" t="s">
        <v>97</v>
      </c>
      <c r="D6" s="231" t="s">
        <v>32</v>
      </c>
      <c r="E6" s="238">
        <v>2</v>
      </c>
      <c r="F6" s="239">
        <v>6</v>
      </c>
      <c r="G6" s="238">
        <v>1</v>
      </c>
      <c r="H6" s="239">
        <v>1</v>
      </c>
      <c r="I6" s="238"/>
      <c r="J6" s="239"/>
      <c r="K6" s="238">
        <v>2</v>
      </c>
      <c r="L6" s="239">
        <v>1</v>
      </c>
      <c r="M6" s="238">
        <v>2</v>
      </c>
      <c r="N6" s="304">
        <v>11</v>
      </c>
      <c r="O6" s="234">
        <f t="shared" si="1"/>
        <v>3.142857142857143</v>
      </c>
      <c r="P6" s="235">
        <f t="shared" si="2"/>
        <v>8</v>
      </c>
      <c r="Q6" s="236">
        <f t="shared" si="3"/>
        <v>1</v>
      </c>
      <c r="R6" s="236">
        <f t="shared" si="4"/>
        <v>6</v>
      </c>
      <c r="S6" s="248">
        <v>1</v>
      </c>
      <c r="T6" s="238">
        <f t="shared" si="5"/>
        <v>3</v>
      </c>
      <c r="U6" s="239">
        <f t="shared" si="6"/>
        <v>7</v>
      </c>
      <c r="V6" s="248">
        <v>1</v>
      </c>
      <c r="W6" s="238">
        <f t="shared" si="7"/>
        <v>2</v>
      </c>
      <c r="X6" s="239">
        <f aca="true" t="shared" si="18" ref="X6:X33">IF(COUNTA(H6)&gt;0,H6+V6,"")</f>
        <v>2</v>
      </c>
      <c r="Y6" s="248"/>
      <c r="Z6" s="238">
        <f t="shared" si="8"/>
      </c>
      <c r="AA6" s="239">
        <f t="shared" si="9"/>
      </c>
      <c r="AB6" s="248">
        <v>1</v>
      </c>
      <c r="AC6" s="238">
        <f t="shared" si="10"/>
        <v>3</v>
      </c>
      <c r="AD6" s="239">
        <f t="shared" si="11"/>
        <v>2</v>
      </c>
      <c r="AE6" s="248">
        <v>1</v>
      </c>
      <c r="AF6" s="238">
        <f t="shared" si="12"/>
        <v>3</v>
      </c>
      <c r="AG6" s="239">
        <f>IF(COUNTA(N6)&gt;0,N6+AE6,"")</f>
        <v>12</v>
      </c>
      <c r="AH6" s="240">
        <f t="shared" si="13"/>
        <v>34</v>
      </c>
      <c r="AI6" s="251">
        <f>IF(P6&gt;7,AH6-MAX(T6:AG6),"")</f>
        <v>22</v>
      </c>
      <c r="AJ6" s="251">
        <f t="shared" si="14"/>
        <v>22</v>
      </c>
      <c r="AK6" s="259">
        <f t="shared" si="15"/>
        <v>3.142857142857143</v>
      </c>
      <c r="AL6" s="242"/>
      <c r="AM6" s="243">
        <v>2.909090909090909</v>
      </c>
      <c r="AN6" s="244"/>
      <c r="AO6" s="245">
        <f t="shared" si="16"/>
        <v>3</v>
      </c>
      <c r="AP6" s="246">
        <f t="shared" si="17"/>
        <v>0</v>
      </c>
      <c r="AQ6" s="246">
        <f t="shared" si="17"/>
        <v>0</v>
      </c>
      <c r="AR6" s="246">
        <f t="shared" si="17"/>
        <v>0</v>
      </c>
      <c r="AS6" s="246">
        <f t="shared" si="17"/>
        <v>0</v>
      </c>
      <c r="AT6" s="246">
        <f t="shared" si="17"/>
        <v>0</v>
      </c>
      <c r="AU6" s="247">
        <f t="shared" si="17"/>
        <v>0</v>
      </c>
      <c r="AX6" s="115"/>
      <c r="AY6" s="115"/>
      <c r="AZ6" s="115"/>
    </row>
    <row r="7" spans="1:55" ht="12.75" customHeight="1">
      <c r="A7" s="31">
        <v>4</v>
      </c>
      <c r="B7" s="230">
        <f>RANK(O7,O$3:O48,1)</f>
        <v>5</v>
      </c>
      <c r="C7" s="52" t="s">
        <v>47</v>
      </c>
      <c r="D7" s="231" t="s">
        <v>2</v>
      </c>
      <c r="E7" s="238">
        <v>1</v>
      </c>
      <c r="F7" s="239">
        <v>3</v>
      </c>
      <c r="G7" s="238">
        <v>2</v>
      </c>
      <c r="H7" s="239">
        <v>2</v>
      </c>
      <c r="I7" s="238"/>
      <c r="J7" s="239"/>
      <c r="K7" s="238"/>
      <c r="L7" s="239"/>
      <c r="M7" s="238"/>
      <c r="N7" s="239"/>
      <c r="O7" s="234">
        <f t="shared" si="1"/>
        <v>3.5</v>
      </c>
      <c r="P7" s="235">
        <f t="shared" si="2"/>
        <v>4</v>
      </c>
      <c r="Q7" s="236">
        <f t="shared" si="3"/>
        <v>1</v>
      </c>
      <c r="R7" s="236">
        <f t="shared" si="4"/>
        <v>3</v>
      </c>
      <c r="S7" s="248">
        <v>2</v>
      </c>
      <c r="T7" s="238">
        <f t="shared" si="5"/>
        <v>3</v>
      </c>
      <c r="U7" s="239">
        <f t="shared" si="6"/>
        <v>5</v>
      </c>
      <c r="V7" s="248">
        <v>1</v>
      </c>
      <c r="W7" s="238">
        <f t="shared" si="7"/>
        <v>3</v>
      </c>
      <c r="X7" s="239">
        <f t="shared" si="18"/>
        <v>3</v>
      </c>
      <c r="Y7" s="248"/>
      <c r="Z7" s="238">
        <f t="shared" si="8"/>
      </c>
      <c r="AA7" s="239">
        <f t="shared" si="9"/>
      </c>
      <c r="AB7" s="248"/>
      <c r="AC7" s="238">
        <f t="shared" si="10"/>
      </c>
      <c r="AD7" s="239">
        <f t="shared" si="11"/>
      </c>
      <c r="AE7" s="248"/>
      <c r="AF7" s="238">
        <f t="shared" si="12"/>
      </c>
      <c r="AG7" s="239"/>
      <c r="AH7" s="240">
        <f t="shared" si="13"/>
        <v>14</v>
      </c>
      <c r="AI7" s="251">
        <f aca="true" t="shared" si="19" ref="AI7:AI13">IF(P7&gt;7,AH7-MAX(T7:AD7),"")</f>
      </c>
      <c r="AJ7" s="251">
        <f t="shared" si="14"/>
      </c>
      <c r="AK7" s="259">
        <f t="shared" si="15"/>
        <v>3.5</v>
      </c>
      <c r="AL7" s="242"/>
      <c r="AM7" s="243">
        <v>3</v>
      </c>
      <c r="AN7" s="244"/>
      <c r="AO7" s="245">
        <f t="shared" si="16"/>
        <v>1</v>
      </c>
      <c r="AP7" s="246">
        <f t="shared" si="17"/>
        <v>0</v>
      </c>
      <c r="AQ7" s="246">
        <f t="shared" si="17"/>
        <v>1</v>
      </c>
      <c r="AR7" s="246">
        <f t="shared" si="17"/>
        <v>0</v>
      </c>
      <c r="AS7" s="246">
        <f t="shared" si="17"/>
        <v>0</v>
      </c>
      <c r="AT7" s="246">
        <f t="shared" si="17"/>
        <v>0</v>
      </c>
      <c r="AU7" s="247">
        <f t="shared" si="17"/>
        <v>0</v>
      </c>
      <c r="AV7" s="41"/>
      <c r="AX7" s="115"/>
      <c r="AY7" s="115"/>
      <c r="AZ7" s="115"/>
      <c r="BA7" s="1"/>
      <c r="BB7" s="253"/>
      <c r="BC7" s="253"/>
    </row>
    <row r="8" spans="1:52" ht="12.75" customHeight="1">
      <c r="A8" s="31">
        <v>9</v>
      </c>
      <c r="B8" s="230">
        <f>RANK(O8,O$3:O50,1)</f>
        <v>6</v>
      </c>
      <c r="C8" s="4" t="s">
        <v>43</v>
      </c>
      <c r="D8" s="231" t="s">
        <v>44</v>
      </c>
      <c r="E8" s="238">
        <v>4</v>
      </c>
      <c r="F8" s="239">
        <v>3</v>
      </c>
      <c r="G8" s="238"/>
      <c r="H8" s="239"/>
      <c r="I8" s="238">
        <v>1</v>
      </c>
      <c r="J8" s="239">
        <v>9</v>
      </c>
      <c r="K8" s="238"/>
      <c r="L8" s="239"/>
      <c r="M8" s="238">
        <v>3</v>
      </c>
      <c r="N8" s="239">
        <v>1</v>
      </c>
      <c r="O8" s="234">
        <f t="shared" si="1"/>
        <v>3.8333333333333335</v>
      </c>
      <c r="P8" s="235">
        <f t="shared" si="2"/>
        <v>6</v>
      </c>
      <c r="Q8" s="236">
        <f t="shared" si="3"/>
        <v>1</v>
      </c>
      <c r="R8" s="236">
        <f t="shared" si="4"/>
        <v>9</v>
      </c>
      <c r="S8" s="248">
        <v>0</v>
      </c>
      <c r="T8" s="238">
        <f t="shared" si="5"/>
        <v>4</v>
      </c>
      <c r="U8" s="239">
        <f t="shared" si="6"/>
        <v>3</v>
      </c>
      <c r="V8" s="248"/>
      <c r="W8" s="238">
        <f t="shared" si="7"/>
      </c>
      <c r="X8" s="239">
        <f t="shared" si="18"/>
      </c>
      <c r="Y8" s="248">
        <v>0</v>
      </c>
      <c r="Z8" s="238">
        <f t="shared" si="8"/>
        <v>1</v>
      </c>
      <c r="AA8" s="239">
        <f t="shared" si="9"/>
        <v>9</v>
      </c>
      <c r="AB8" s="248"/>
      <c r="AC8" s="238">
        <f t="shared" si="10"/>
      </c>
      <c r="AD8" s="239">
        <f t="shared" si="11"/>
      </c>
      <c r="AE8" s="248">
        <v>1</v>
      </c>
      <c r="AF8" s="238">
        <f t="shared" si="12"/>
        <v>4</v>
      </c>
      <c r="AG8" s="239">
        <f>IF(COUNTA(N8)&gt;0,N8+AE8,"")</f>
        <v>2</v>
      </c>
      <c r="AH8" s="240">
        <f t="shared" si="13"/>
        <v>23</v>
      </c>
      <c r="AI8" s="251">
        <f t="shared" si="19"/>
      </c>
      <c r="AJ8" s="251">
        <f t="shared" si="14"/>
      </c>
      <c r="AK8" s="259">
        <f t="shared" si="15"/>
        <v>3.8333333333333335</v>
      </c>
      <c r="AL8" s="242"/>
      <c r="AM8" s="243">
        <v>2.4285714285714284</v>
      </c>
      <c r="AN8" s="244"/>
      <c r="AO8" s="245">
        <f t="shared" si="16"/>
        <v>1</v>
      </c>
      <c r="AP8" s="246">
        <f t="shared" si="17"/>
        <v>1</v>
      </c>
      <c r="AQ8" s="246">
        <f t="shared" si="17"/>
        <v>0</v>
      </c>
      <c r="AR8" s="246">
        <f t="shared" si="17"/>
        <v>0</v>
      </c>
      <c r="AS8" s="246">
        <f t="shared" si="17"/>
        <v>0</v>
      </c>
      <c r="AT8" s="246">
        <f t="shared" si="17"/>
        <v>0</v>
      </c>
      <c r="AU8" s="247">
        <f t="shared" si="17"/>
        <v>0</v>
      </c>
      <c r="AX8" s="115"/>
      <c r="AY8" s="115"/>
      <c r="AZ8" s="115"/>
    </row>
    <row r="9" spans="1:52" ht="12.75" customHeight="1">
      <c r="A9" s="31">
        <v>3</v>
      </c>
      <c r="B9" s="230">
        <f>RANK(O9,O$3:O51,1)</f>
        <v>7</v>
      </c>
      <c r="C9" s="123" t="s">
        <v>47</v>
      </c>
      <c r="D9" s="252" t="s">
        <v>123</v>
      </c>
      <c r="E9" s="238"/>
      <c r="F9" s="239"/>
      <c r="G9" s="238">
        <v>1</v>
      </c>
      <c r="H9" s="239">
        <v>1</v>
      </c>
      <c r="I9" s="238">
        <v>1</v>
      </c>
      <c r="J9" s="239"/>
      <c r="K9" s="238">
        <v>4</v>
      </c>
      <c r="L9" s="239">
        <v>3</v>
      </c>
      <c r="M9" s="238">
        <v>2</v>
      </c>
      <c r="N9" s="239">
        <v>3</v>
      </c>
      <c r="O9" s="234">
        <f t="shared" si="1"/>
        <v>3.857142857142857</v>
      </c>
      <c r="P9" s="235">
        <f t="shared" si="2"/>
        <v>7</v>
      </c>
      <c r="Q9" s="236">
        <f t="shared" si="3"/>
        <v>1</v>
      </c>
      <c r="R9" s="236">
        <f t="shared" si="4"/>
        <v>4</v>
      </c>
      <c r="S9" s="248"/>
      <c r="T9" s="238">
        <f t="shared" si="5"/>
      </c>
      <c r="U9" s="239">
        <f t="shared" si="6"/>
      </c>
      <c r="V9" s="248">
        <v>2</v>
      </c>
      <c r="W9" s="238">
        <f t="shared" si="7"/>
        <v>3</v>
      </c>
      <c r="X9" s="239">
        <f t="shared" si="18"/>
        <v>3</v>
      </c>
      <c r="Y9" s="248">
        <v>2</v>
      </c>
      <c r="Z9" s="238">
        <f t="shared" si="8"/>
        <v>3</v>
      </c>
      <c r="AA9" s="239">
        <f t="shared" si="9"/>
      </c>
      <c r="AB9" s="248">
        <v>1</v>
      </c>
      <c r="AC9" s="238">
        <f t="shared" si="10"/>
        <v>5</v>
      </c>
      <c r="AD9" s="239">
        <f t="shared" si="11"/>
        <v>4</v>
      </c>
      <c r="AE9" s="248">
        <v>2</v>
      </c>
      <c r="AF9" s="238">
        <f t="shared" si="12"/>
        <v>4</v>
      </c>
      <c r="AG9" s="239">
        <f>IF(COUNTA(N9)&gt;0,N9+AE9,"")</f>
        <v>5</v>
      </c>
      <c r="AH9" s="240">
        <f t="shared" si="13"/>
        <v>27</v>
      </c>
      <c r="AI9" s="251">
        <f t="shared" si="19"/>
      </c>
      <c r="AJ9" s="251">
        <f t="shared" si="14"/>
      </c>
      <c r="AK9" s="259">
        <f t="shared" si="15"/>
        <v>3.857142857142857</v>
      </c>
      <c r="AL9" s="242"/>
      <c r="AM9" s="243">
        <v>4</v>
      </c>
      <c r="AN9" s="244"/>
      <c r="AO9" s="245">
        <f t="shared" si="16"/>
        <v>3</v>
      </c>
      <c r="AP9" s="246">
        <f t="shared" si="17"/>
        <v>0</v>
      </c>
      <c r="AQ9" s="246">
        <f t="shared" si="17"/>
        <v>3</v>
      </c>
      <c r="AR9" s="246">
        <f t="shared" si="17"/>
        <v>0</v>
      </c>
      <c r="AS9" s="246">
        <f t="shared" si="17"/>
        <v>0</v>
      </c>
      <c r="AT9" s="246">
        <f t="shared" si="17"/>
        <v>0</v>
      </c>
      <c r="AU9" s="247">
        <f t="shared" si="17"/>
        <v>0</v>
      </c>
      <c r="AX9" s="115"/>
      <c r="AY9" s="115"/>
      <c r="AZ9" s="115"/>
    </row>
    <row r="10" spans="1:52" ht="12.75" customHeight="1">
      <c r="A10" s="31">
        <v>17</v>
      </c>
      <c r="B10" s="230">
        <f>RANK(O10,O$3:O52,1)</f>
        <v>8</v>
      </c>
      <c r="C10" s="53" t="s">
        <v>97</v>
      </c>
      <c r="D10" s="231" t="s">
        <v>48</v>
      </c>
      <c r="E10" s="238"/>
      <c r="F10" s="239"/>
      <c r="G10" s="238"/>
      <c r="H10" s="239"/>
      <c r="I10" s="238">
        <v>4</v>
      </c>
      <c r="J10" s="239"/>
      <c r="K10" s="238">
        <v>2</v>
      </c>
      <c r="L10" s="239">
        <v>2</v>
      </c>
      <c r="M10" s="238">
        <v>1</v>
      </c>
      <c r="N10" s="239">
        <v>1</v>
      </c>
      <c r="O10" s="234">
        <f t="shared" si="1"/>
        <v>4</v>
      </c>
      <c r="P10" s="235">
        <f t="shared" si="2"/>
        <v>5</v>
      </c>
      <c r="Q10" s="236">
        <f t="shared" si="3"/>
        <v>2</v>
      </c>
      <c r="R10" s="236">
        <f t="shared" si="4"/>
        <v>4</v>
      </c>
      <c r="S10" s="248"/>
      <c r="T10" s="238">
        <f t="shared" si="5"/>
      </c>
      <c r="U10" s="239">
        <f t="shared" si="6"/>
      </c>
      <c r="V10" s="248"/>
      <c r="W10" s="238">
        <f t="shared" si="7"/>
      </c>
      <c r="X10" s="239">
        <f t="shared" si="18"/>
      </c>
      <c r="Y10" s="248">
        <v>2</v>
      </c>
      <c r="Z10" s="238">
        <f t="shared" si="8"/>
        <v>6</v>
      </c>
      <c r="AA10" s="239">
        <f t="shared" si="9"/>
      </c>
      <c r="AB10" s="248">
        <v>2</v>
      </c>
      <c r="AC10" s="238">
        <f t="shared" si="10"/>
        <v>4</v>
      </c>
      <c r="AD10" s="239">
        <f t="shared" si="11"/>
        <v>4</v>
      </c>
      <c r="AE10" s="248">
        <v>2</v>
      </c>
      <c r="AF10" s="238">
        <f t="shared" si="12"/>
        <v>3</v>
      </c>
      <c r="AG10" s="239">
        <f>IF(COUNTA(N10)&gt;0,N10+AE10,"")</f>
        <v>3</v>
      </c>
      <c r="AH10" s="240">
        <f t="shared" si="13"/>
        <v>20</v>
      </c>
      <c r="AI10" s="251">
        <f t="shared" si="19"/>
      </c>
      <c r="AJ10" s="251">
        <f t="shared" si="14"/>
      </c>
      <c r="AK10" s="259">
        <f t="shared" si="15"/>
        <v>4</v>
      </c>
      <c r="AL10" s="242"/>
      <c r="AM10" s="243">
        <v>5.58</v>
      </c>
      <c r="AN10" s="244"/>
      <c r="AO10" s="245">
        <f t="shared" si="16"/>
        <v>0</v>
      </c>
      <c r="AP10" s="246">
        <f t="shared" si="17"/>
        <v>0</v>
      </c>
      <c r="AQ10" s="246">
        <f t="shared" si="17"/>
        <v>0</v>
      </c>
      <c r="AR10" s="246">
        <f t="shared" si="17"/>
        <v>0</v>
      </c>
      <c r="AS10" s="246">
        <f t="shared" si="17"/>
        <v>0</v>
      </c>
      <c r="AT10" s="246">
        <f t="shared" si="17"/>
        <v>0</v>
      </c>
      <c r="AU10" s="247">
        <f t="shared" si="17"/>
        <v>0</v>
      </c>
      <c r="AX10" s="115"/>
      <c r="AY10" s="115"/>
      <c r="AZ10" s="115"/>
    </row>
    <row r="11" spans="1:52" ht="12.75" customHeight="1">
      <c r="A11" s="31">
        <v>15</v>
      </c>
      <c r="B11" s="230">
        <f>RANK(O11,O$3:O53,1)</f>
        <v>9</v>
      </c>
      <c r="C11" s="124" t="s">
        <v>98</v>
      </c>
      <c r="D11" s="231" t="s">
        <v>198</v>
      </c>
      <c r="E11" s="238"/>
      <c r="F11" s="239"/>
      <c r="G11" s="238">
        <v>5</v>
      </c>
      <c r="H11" s="239">
        <v>4</v>
      </c>
      <c r="I11" s="265">
        <v>7</v>
      </c>
      <c r="J11" s="239">
        <v>5</v>
      </c>
      <c r="K11" s="238">
        <v>3</v>
      </c>
      <c r="L11" s="239">
        <v>2</v>
      </c>
      <c r="M11" s="238">
        <v>5</v>
      </c>
      <c r="N11" s="239">
        <v>4</v>
      </c>
      <c r="O11" s="234">
        <f t="shared" si="1"/>
        <v>4.571428571428571</v>
      </c>
      <c r="P11" s="235">
        <f t="shared" si="2"/>
        <v>8</v>
      </c>
      <c r="Q11" s="236">
        <f t="shared" si="3"/>
        <v>2</v>
      </c>
      <c r="R11" s="236">
        <f t="shared" si="4"/>
        <v>7</v>
      </c>
      <c r="S11" s="248"/>
      <c r="T11" s="238"/>
      <c r="U11" s="239">
        <f t="shared" si="6"/>
      </c>
      <c r="V11" s="248">
        <v>1</v>
      </c>
      <c r="W11" s="238">
        <f t="shared" si="7"/>
        <v>6</v>
      </c>
      <c r="X11" s="239">
        <f t="shared" si="18"/>
        <v>5</v>
      </c>
      <c r="Y11" s="248">
        <v>0</v>
      </c>
      <c r="Z11" s="238">
        <f t="shared" si="8"/>
        <v>7</v>
      </c>
      <c r="AA11" s="239">
        <f t="shared" si="9"/>
        <v>5</v>
      </c>
      <c r="AB11" s="248">
        <v>1</v>
      </c>
      <c r="AC11" s="238">
        <f t="shared" si="10"/>
        <v>4</v>
      </c>
      <c r="AD11" s="239">
        <f t="shared" si="11"/>
        <v>3</v>
      </c>
      <c r="AE11" s="248"/>
      <c r="AF11" s="238">
        <f t="shared" si="12"/>
        <v>5</v>
      </c>
      <c r="AG11" s="239">
        <f>IF(COUNTA(N11)&gt;0,N11+AE11,"")</f>
        <v>4</v>
      </c>
      <c r="AH11" s="240">
        <f t="shared" si="13"/>
        <v>39</v>
      </c>
      <c r="AI11" s="251">
        <f t="shared" si="19"/>
        <v>32</v>
      </c>
      <c r="AJ11" s="251">
        <f t="shared" si="14"/>
        <v>32</v>
      </c>
      <c r="AK11" s="259">
        <f t="shared" si="15"/>
        <v>4.571428571428571</v>
      </c>
      <c r="AL11" s="242"/>
      <c r="AM11" s="243">
        <v>15</v>
      </c>
      <c r="AN11" s="244"/>
      <c r="AO11" s="245">
        <f t="shared" si="16"/>
        <v>0</v>
      </c>
      <c r="AP11" s="246">
        <f t="shared" si="17"/>
        <v>0</v>
      </c>
      <c r="AQ11" s="246">
        <f t="shared" si="17"/>
        <v>0</v>
      </c>
      <c r="AR11" s="246">
        <f t="shared" si="17"/>
        <v>0</v>
      </c>
      <c r="AS11" s="246">
        <f t="shared" si="17"/>
        <v>0</v>
      </c>
      <c r="AT11" s="246">
        <f t="shared" si="17"/>
        <v>0</v>
      </c>
      <c r="AU11" s="247">
        <f t="shared" si="17"/>
        <v>0</v>
      </c>
      <c r="AX11" s="115"/>
      <c r="AY11" s="115"/>
      <c r="AZ11" s="115"/>
    </row>
    <row r="12" spans="1:55" ht="12.75" customHeight="1">
      <c r="A12" s="31">
        <v>37</v>
      </c>
      <c r="B12" s="230">
        <f>RANK(O12,O$3:O54,1)</f>
        <v>10</v>
      </c>
      <c r="C12" s="4" t="s">
        <v>43</v>
      </c>
      <c r="D12" s="231" t="s">
        <v>178</v>
      </c>
      <c r="E12" s="238">
        <v>2</v>
      </c>
      <c r="F12" s="239">
        <v>1</v>
      </c>
      <c r="G12" s="238"/>
      <c r="H12" s="239"/>
      <c r="I12" s="238"/>
      <c r="J12" s="239"/>
      <c r="K12" s="238"/>
      <c r="L12" s="239"/>
      <c r="M12" s="238">
        <v>3</v>
      </c>
      <c r="N12" s="239">
        <v>5</v>
      </c>
      <c r="O12" s="234">
        <f t="shared" si="1"/>
        <v>4.75</v>
      </c>
      <c r="P12" s="235">
        <f t="shared" si="2"/>
        <v>4</v>
      </c>
      <c r="Q12" s="236">
        <f t="shared" si="3"/>
        <v>1</v>
      </c>
      <c r="R12" s="236">
        <f t="shared" si="4"/>
        <v>2</v>
      </c>
      <c r="S12" s="248">
        <v>2</v>
      </c>
      <c r="T12" s="238">
        <f aca="true" t="shared" si="20" ref="T12:T33">IF(COUNTA(E12)&gt;0,E12+S12,"")</f>
        <v>4</v>
      </c>
      <c r="U12" s="239">
        <f t="shared" si="6"/>
        <v>3</v>
      </c>
      <c r="V12" s="248"/>
      <c r="W12" s="238">
        <f t="shared" si="7"/>
      </c>
      <c r="X12" s="239">
        <f t="shared" si="18"/>
      </c>
      <c r="Y12" s="248"/>
      <c r="Z12" s="238">
        <f t="shared" si="8"/>
      </c>
      <c r="AA12" s="239">
        <f t="shared" si="9"/>
      </c>
      <c r="AB12" s="248"/>
      <c r="AC12" s="238">
        <f t="shared" si="10"/>
      </c>
      <c r="AD12" s="239">
        <f t="shared" si="11"/>
      </c>
      <c r="AE12" s="248">
        <v>2</v>
      </c>
      <c r="AF12" s="238">
        <f t="shared" si="12"/>
        <v>5</v>
      </c>
      <c r="AG12" s="239">
        <f>IF(COUNTA(N12)&gt;0,N12+AE12,"")</f>
        <v>7</v>
      </c>
      <c r="AH12" s="240">
        <f t="shared" si="13"/>
        <v>19</v>
      </c>
      <c r="AI12" s="251">
        <f t="shared" si="19"/>
      </c>
      <c r="AJ12" s="251">
        <f t="shared" si="14"/>
      </c>
      <c r="AK12" s="259">
        <f t="shared" si="15"/>
        <v>4.75</v>
      </c>
      <c r="AL12" s="242"/>
      <c r="AM12" s="243">
        <v>15</v>
      </c>
      <c r="AN12" s="244"/>
      <c r="AO12" s="245">
        <f t="shared" si="16"/>
        <v>1</v>
      </c>
      <c r="AP12" s="246">
        <f t="shared" si="17"/>
        <v>1</v>
      </c>
      <c r="AQ12" s="246">
        <f t="shared" si="17"/>
        <v>0</v>
      </c>
      <c r="AR12" s="246">
        <f t="shared" si="17"/>
        <v>0</v>
      </c>
      <c r="AS12" s="246">
        <f t="shared" si="17"/>
        <v>0</v>
      </c>
      <c r="AT12" s="246">
        <f t="shared" si="17"/>
        <v>0</v>
      </c>
      <c r="AU12" s="247">
        <f t="shared" si="17"/>
        <v>0</v>
      </c>
      <c r="AX12" s="115"/>
      <c r="AY12" s="115"/>
      <c r="AZ12" s="115"/>
      <c r="BA12" s="1"/>
      <c r="BB12" s="253"/>
      <c r="BC12" s="253"/>
    </row>
    <row r="13" spans="1:55" ht="12.75" customHeight="1">
      <c r="A13" s="31">
        <v>11</v>
      </c>
      <c r="B13" s="230">
        <f>RANK(O13,O$3:O55,1)</f>
        <v>11</v>
      </c>
      <c r="C13" s="4" t="s">
        <v>43</v>
      </c>
      <c r="D13" s="231" t="s">
        <v>176</v>
      </c>
      <c r="E13" s="238">
        <v>6</v>
      </c>
      <c r="F13" s="239">
        <v>2</v>
      </c>
      <c r="G13" s="238"/>
      <c r="H13" s="239"/>
      <c r="I13" s="232"/>
      <c r="J13" s="239"/>
      <c r="K13" s="238"/>
      <c r="L13" s="239"/>
      <c r="M13" s="238"/>
      <c r="N13" s="239"/>
      <c r="O13" s="234">
        <f t="shared" si="1"/>
        <v>4.875</v>
      </c>
      <c r="P13" s="235">
        <f t="shared" si="2"/>
        <v>2</v>
      </c>
      <c r="Q13" s="236">
        <f t="shared" si="3"/>
        <v>2</v>
      </c>
      <c r="R13" s="236">
        <f t="shared" si="4"/>
        <v>6</v>
      </c>
      <c r="S13" s="248">
        <v>1</v>
      </c>
      <c r="T13" s="238">
        <f t="shared" si="20"/>
        <v>7</v>
      </c>
      <c r="U13" s="239">
        <f t="shared" si="6"/>
        <v>3</v>
      </c>
      <c r="V13" s="248"/>
      <c r="W13" s="238">
        <f t="shared" si="7"/>
      </c>
      <c r="X13" s="239">
        <f t="shared" si="18"/>
      </c>
      <c r="Y13" s="248"/>
      <c r="Z13" s="238">
        <f t="shared" si="8"/>
      </c>
      <c r="AA13" s="239">
        <f t="shared" si="9"/>
      </c>
      <c r="AB13" s="248"/>
      <c r="AC13" s="238">
        <f t="shared" si="10"/>
      </c>
      <c r="AD13" s="239">
        <f t="shared" si="11"/>
      </c>
      <c r="AE13" s="248"/>
      <c r="AF13" s="238">
        <f t="shared" si="12"/>
      </c>
      <c r="AG13" s="239"/>
      <c r="AH13" s="240">
        <f t="shared" si="13"/>
        <v>10</v>
      </c>
      <c r="AI13" s="251">
        <f t="shared" si="19"/>
      </c>
      <c r="AJ13" s="251">
        <f t="shared" si="14"/>
      </c>
      <c r="AK13" s="259">
        <f t="shared" si="15"/>
        <v>5</v>
      </c>
      <c r="AL13" s="242"/>
      <c r="AM13" s="243">
        <v>4.75</v>
      </c>
      <c r="AN13" s="244"/>
      <c r="AO13" s="245">
        <f t="shared" si="16"/>
        <v>0</v>
      </c>
      <c r="AP13" s="246">
        <f aca="true" t="shared" si="21" ref="AP13:AU22">IF($C13=AP$1,$AO13,0)</f>
        <v>0</v>
      </c>
      <c r="AQ13" s="246">
        <f t="shared" si="21"/>
        <v>0</v>
      </c>
      <c r="AR13" s="246">
        <f t="shared" si="21"/>
        <v>0</v>
      </c>
      <c r="AS13" s="246">
        <f t="shared" si="21"/>
        <v>0</v>
      </c>
      <c r="AT13" s="246">
        <f t="shared" si="21"/>
        <v>0</v>
      </c>
      <c r="AU13" s="247">
        <f t="shared" si="21"/>
        <v>0</v>
      </c>
      <c r="AX13" s="115"/>
      <c r="AY13" s="115"/>
      <c r="AZ13" s="115"/>
      <c r="BA13" s="1"/>
      <c r="BB13" s="253"/>
      <c r="BC13" s="253"/>
    </row>
    <row r="14" spans="1:52" ht="12.75" customHeight="1">
      <c r="A14" s="31">
        <v>12</v>
      </c>
      <c r="B14" s="230">
        <f>RANK(O14,O$3:O56,1)</f>
        <v>12</v>
      </c>
      <c r="C14" s="58" t="s">
        <v>130</v>
      </c>
      <c r="D14" s="231" t="s">
        <v>120</v>
      </c>
      <c r="E14" s="238">
        <v>5</v>
      </c>
      <c r="F14" s="239">
        <v>3</v>
      </c>
      <c r="G14" s="238">
        <v>2</v>
      </c>
      <c r="H14" s="239">
        <v>4</v>
      </c>
      <c r="I14" s="238">
        <v>6</v>
      </c>
      <c r="J14" s="239">
        <v>4</v>
      </c>
      <c r="K14" s="238">
        <v>4</v>
      </c>
      <c r="L14" s="239">
        <v>5</v>
      </c>
      <c r="M14" s="265">
        <v>9</v>
      </c>
      <c r="N14" s="239">
        <v>7</v>
      </c>
      <c r="O14" s="234">
        <f t="shared" si="1"/>
        <v>5.111111111111111</v>
      </c>
      <c r="P14" s="235">
        <f t="shared" si="2"/>
        <v>10</v>
      </c>
      <c r="Q14" s="236">
        <f t="shared" si="3"/>
        <v>2</v>
      </c>
      <c r="R14" s="236">
        <f t="shared" si="4"/>
        <v>6</v>
      </c>
      <c r="S14" s="248">
        <v>1</v>
      </c>
      <c r="T14" s="238">
        <f t="shared" si="20"/>
        <v>6</v>
      </c>
      <c r="U14" s="239">
        <f t="shared" si="6"/>
        <v>4</v>
      </c>
      <c r="V14" s="248">
        <v>2</v>
      </c>
      <c r="W14" s="238">
        <f t="shared" si="7"/>
        <v>4</v>
      </c>
      <c r="X14" s="239">
        <f t="shared" si="18"/>
        <v>6</v>
      </c>
      <c r="Y14" s="248">
        <v>0</v>
      </c>
      <c r="Z14" s="238">
        <f t="shared" si="8"/>
        <v>6</v>
      </c>
      <c r="AA14" s="239">
        <f t="shared" si="9"/>
        <v>4</v>
      </c>
      <c r="AB14" s="248"/>
      <c r="AC14" s="238">
        <f t="shared" si="10"/>
        <v>4</v>
      </c>
      <c r="AD14" s="239">
        <f t="shared" si="11"/>
        <v>5</v>
      </c>
      <c r="AE14" s="248"/>
      <c r="AF14" s="238">
        <f t="shared" si="12"/>
        <v>9</v>
      </c>
      <c r="AG14" s="239">
        <f>IF(COUNTA(N14)&gt;0,N14+AE14,"")</f>
        <v>7</v>
      </c>
      <c r="AH14" s="240">
        <f t="shared" si="13"/>
        <v>55</v>
      </c>
      <c r="AI14" s="251">
        <f>IF(P14&gt;7,AH14-MAX(T14:AG14),"")</f>
        <v>46</v>
      </c>
      <c r="AJ14" s="251">
        <f t="shared" si="14"/>
        <v>46</v>
      </c>
      <c r="AK14" s="259">
        <f t="shared" si="15"/>
        <v>5.111111111111111</v>
      </c>
      <c r="AL14" s="242"/>
      <c r="AM14" s="243">
        <v>7.91</v>
      </c>
      <c r="AN14" s="244"/>
      <c r="AO14" s="245">
        <f t="shared" si="16"/>
        <v>0</v>
      </c>
      <c r="AP14" s="246">
        <f t="shared" si="21"/>
        <v>0</v>
      </c>
      <c r="AQ14" s="246">
        <f t="shared" si="21"/>
        <v>0</v>
      </c>
      <c r="AR14" s="246">
        <f t="shared" si="21"/>
        <v>0</v>
      </c>
      <c r="AS14" s="246">
        <f t="shared" si="21"/>
        <v>0</v>
      </c>
      <c r="AT14" s="246">
        <f t="shared" si="21"/>
        <v>0</v>
      </c>
      <c r="AU14" s="247">
        <f t="shared" si="21"/>
        <v>0</v>
      </c>
      <c r="AX14" s="115"/>
      <c r="AY14" s="115"/>
      <c r="AZ14" s="115"/>
    </row>
    <row r="15" spans="1:52" ht="12.75" customHeight="1">
      <c r="A15" s="31">
        <v>13</v>
      </c>
      <c r="B15" s="230">
        <f>RANK(O15,O$3:O57,1)</f>
        <v>13</v>
      </c>
      <c r="C15" s="63" t="s">
        <v>55</v>
      </c>
      <c r="D15" s="231" t="s">
        <v>124</v>
      </c>
      <c r="E15" s="238"/>
      <c r="F15" s="239"/>
      <c r="G15" s="238"/>
      <c r="H15" s="239"/>
      <c r="I15" s="238">
        <v>3</v>
      </c>
      <c r="J15" s="239"/>
      <c r="K15" s="238"/>
      <c r="L15" s="239"/>
      <c r="M15" s="238"/>
      <c r="N15" s="239"/>
      <c r="O15" s="234">
        <f t="shared" si="1"/>
        <v>5.25</v>
      </c>
      <c r="P15" s="235">
        <f t="shared" si="2"/>
        <v>1</v>
      </c>
      <c r="Q15" s="236">
        <f t="shared" si="3"/>
        <v>3</v>
      </c>
      <c r="R15" s="236">
        <f t="shared" si="4"/>
        <v>3</v>
      </c>
      <c r="S15" s="248"/>
      <c r="T15" s="238">
        <f t="shared" si="20"/>
      </c>
      <c r="U15" s="239">
        <f t="shared" si="6"/>
      </c>
      <c r="V15" s="248"/>
      <c r="W15" s="238">
        <f t="shared" si="7"/>
      </c>
      <c r="X15" s="239">
        <f t="shared" si="18"/>
      </c>
      <c r="Y15" s="248">
        <v>2</v>
      </c>
      <c r="Z15" s="238">
        <f t="shared" si="8"/>
        <v>5</v>
      </c>
      <c r="AA15" s="239">
        <f t="shared" si="9"/>
      </c>
      <c r="AB15" s="248"/>
      <c r="AC15" s="238">
        <f t="shared" si="10"/>
      </c>
      <c r="AD15" s="239">
        <f t="shared" si="11"/>
      </c>
      <c r="AE15" s="248"/>
      <c r="AF15" s="238">
        <f t="shared" si="12"/>
      </c>
      <c r="AG15" s="239"/>
      <c r="AH15" s="240">
        <f t="shared" si="13"/>
        <v>5</v>
      </c>
      <c r="AI15" s="251">
        <f aca="true" t="shared" si="22" ref="AI15:AI44">IF(P15&gt;7,AH15-MAX(T15:AD15),"")</f>
      </c>
      <c r="AJ15" s="251">
        <f t="shared" si="14"/>
      </c>
      <c r="AK15" s="259">
        <f t="shared" si="15"/>
        <v>5</v>
      </c>
      <c r="AL15" s="242"/>
      <c r="AM15" s="243">
        <v>5.5</v>
      </c>
      <c r="AN15" s="244"/>
      <c r="AO15" s="245">
        <f t="shared" si="16"/>
        <v>0</v>
      </c>
      <c r="AP15" s="246">
        <f t="shared" si="21"/>
        <v>0</v>
      </c>
      <c r="AQ15" s="246">
        <f t="shared" si="21"/>
        <v>0</v>
      </c>
      <c r="AR15" s="246">
        <f t="shared" si="21"/>
        <v>0</v>
      </c>
      <c r="AS15" s="246">
        <f t="shared" si="21"/>
        <v>0</v>
      </c>
      <c r="AT15" s="246">
        <f t="shared" si="21"/>
        <v>0</v>
      </c>
      <c r="AU15" s="247">
        <f t="shared" si="21"/>
        <v>0</v>
      </c>
      <c r="AX15" s="115"/>
      <c r="AY15" s="115"/>
      <c r="AZ15" s="115"/>
    </row>
    <row r="16" spans="1:52" ht="12.75" customHeight="1">
      <c r="A16" s="31">
        <v>18</v>
      </c>
      <c r="B16" s="230">
        <f>RANK(O16,O$3:O58,1)</f>
        <v>14</v>
      </c>
      <c r="C16" s="5" t="s">
        <v>5</v>
      </c>
      <c r="D16" s="231" t="s">
        <v>119</v>
      </c>
      <c r="E16" s="238"/>
      <c r="F16" s="239"/>
      <c r="G16" s="238">
        <v>9</v>
      </c>
      <c r="H16" s="239">
        <v>3</v>
      </c>
      <c r="I16" s="238">
        <v>9</v>
      </c>
      <c r="J16" s="239">
        <v>3</v>
      </c>
      <c r="K16" s="265">
        <v>10</v>
      </c>
      <c r="L16" s="239">
        <v>4</v>
      </c>
      <c r="M16" s="238">
        <v>4</v>
      </c>
      <c r="N16" s="239">
        <v>3</v>
      </c>
      <c r="O16" s="234">
        <f t="shared" si="1"/>
        <v>5.285714285714286</v>
      </c>
      <c r="P16" s="235">
        <f t="shared" si="2"/>
        <v>8</v>
      </c>
      <c r="Q16" s="236">
        <f t="shared" si="3"/>
        <v>3</v>
      </c>
      <c r="R16" s="236">
        <f t="shared" si="4"/>
        <v>10</v>
      </c>
      <c r="S16" s="248"/>
      <c r="T16" s="238">
        <f t="shared" si="20"/>
      </c>
      <c r="U16" s="239">
        <f t="shared" si="6"/>
      </c>
      <c r="V16" s="248">
        <v>0</v>
      </c>
      <c r="W16" s="238">
        <f t="shared" si="7"/>
        <v>9</v>
      </c>
      <c r="X16" s="239">
        <f t="shared" si="18"/>
        <v>3</v>
      </c>
      <c r="Y16" s="248">
        <v>0</v>
      </c>
      <c r="Z16" s="238">
        <f t="shared" si="8"/>
        <v>9</v>
      </c>
      <c r="AA16" s="239">
        <f t="shared" si="9"/>
        <v>3</v>
      </c>
      <c r="AB16" s="248"/>
      <c r="AC16" s="238">
        <f t="shared" si="10"/>
        <v>10</v>
      </c>
      <c r="AD16" s="239">
        <f t="shared" si="11"/>
        <v>4</v>
      </c>
      <c r="AE16" s="248">
        <v>1</v>
      </c>
      <c r="AF16" s="238">
        <f t="shared" si="12"/>
        <v>5</v>
      </c>
      <c r="AG16" s="239">
        <f>IF(COUNTA(N16)&gt;0,N16+AE16,"")</f>
        <v>4</v>
      </c>
      <c r="AH16" s="240">
        <f t="shared" si="13"/>
        <v>47</v>
      </c>
      <c r="AI16" s="251">
        <f t="shared" si="22"/>
        <v>37</v>
      </c>
      <c r="AJ16" s="251">
        <f t="shared" si="14"/>
        <v>37</v>
      </c>
      <c r="AK16" s="259">
        <f t="shared" si="15"/>
        <v>5.285714285714286</v>
      </c>
      <c r="AL16" s="242"/>
      <c r="AM16" s="243">
        <v>5.5</v>
      </c>
      <c r="AN16" s="244"/>
      <c r="AO16" s="245">
        <f t="shared" si="16"/>
        <v>0</v>
      </c>
      <c r="AP16" s="246">
        <f t="shared" si="21"/>
        <v>0</v>
      </c>
      <c r="AQ16" s="246">
        <f t="shared" si="21"/>
        <v>0</v>
      </c>
      <c r="AR16" s="246">
        <f t="shared" si="21"/>
        <v>0</v>
      </c>
      <c r="AS16" s="246">
        <f t="shared" si="21"/>
        <v>0</v>
      </c>
      <c r="AT16" s="246">
        <f t="shared" si="21"/>
        <v>0</v>
      </c>
      <c r="AU16" s="247">
        <f t="shared" si="21"/>
        <v>0</v>
      </c>
      <c r="AX16" s="115"/>
      <c r="AY16" s="115"/>
      <c r="AZ16" s="115"/>
    </row>
    <row r="17" spans="1:52" ht="12.75" customHeight="1">
      <c r="A17" s="31">
        <v>21</v>
      </c>
      <c r="B17" s="230">
        <f>RANK(O17,O$3:O59,1)</f>
        <v>15</v>
      </c>
      <c r="C17" s="3" t="s">
        <v>86</v>
      </c>
      <c r="D17" s="231" t="s">
        <v>45</v>
      </c>
      <c r="E17" s="238">
        <v>2</v>
      </c>
      <c r="F17" s="239">
        <v>7</v>
      </c>
      <c r="G17" s="238">
        <v>4</v>
      </c>
      <c r="H17" s="239">
        <v>9.5</v>
      </c>
      <c r="I17" s="238"/>
      <c r="J17" s="239"/>
      <c r="K17" s="238">
        <v>3</v>
      </c>
      <c r="L17" s="304">
        <v>10</v>
      </c>
      <c r="M17" s="238">
        <v>4</v>
      </c>
      <c r="N17" s="239">
        <v>5</v>
      </c>
      <c r="O17" s="234">
        <f t="shared" si="1"/>
        <v>5.5</v>
      </c>
      <c r="P17" s="235">
        <f t="shared" si="2"/>
        <v>8</v>
      </c>
      <c r="Q17" s="236">
        <f t="shared" si="3"/>
        <v>2</v>
      </c>
      <c r="R17" s="236">
        <f t="shared" si="4"/>
        <v>10</v>
      </c>
      <c r="S17" s="248">
        <v>0</v>
      </c>
      <c r="T17" s="238">
        <f t="shared" si="20"/>
        <v>2</v>
      </c>
      <c r="U17" s="239">
        <f t="shared" si="6"/>
        <v>7</v>
      </c>
      <c r="V17" s="248">
        <v>1</v>
      </c>
      <c r="W17" s="238">
        <f t="shared" si="7"/>
        <v>5</v>
      </c>
      <c r="X17" s="239">
        <f t="shared" si="18"/>
        <v>10.5</v>
      </c>
      <c r="Y17" s="248"/>
      <c r="Z17" s="238">
        <f t="shared" si="8"/>
      </c>
      <c r="AA17" s="239">
        <f t="shared" si="9"/>
      </c>
      <c r="AB17" s="248">
        <v>2</v>
      </c>
      <c r="AC17" s="238">
        <f t="shared" si="10"/>
        <v>5</v>
      </c>
      <c r="AD17" s="239">
        <f t="shared" si="11"/>
        <v>12</v>
      </c>
      <c r="AE17" s="248"/>
      <c r="AF17" s="238">
        <f t="shared" si="12"/>
        <v>4</v>
      </c>
      <c r="AG17" s="239">
        <f>IF(COUNTA(N17)&gt;0,N17+AE17,"")</f>
        <v>5</v>
      </c>
      <c r="AH17" s="240">
        <f t="shared" si="13"/>
        <v>50.5</v>
      </c>
      <c r="AI17" s="251">
        <f t="shared" si="22"/>
        <v>38.5</v>
      </c>
      <c r="AJ17" s="251">
        <f t="shared" si="14"/>
        <v>38.5</v>
      </c>
      <c r="AK17" s="259">
        <f t="shared" si="15"/>
        <v>5.5</v>
      </c>
      <c r="AL17" s="242"/>
      <c r="AM17" s="243">
        <v>6.78</v>
      </c>
      <c r="AN17" s="244"/>
      <c r="AO17" s="245">
        <f t="shared" si="16"/>
        <v>0</v>
      </c>
      <c r="AP17" s="246">
        <f t="shared" si="21"/>
        <v>0</v>
      </c>
      <c r="AQ17" s="246">
        <f t="shared" si="21"/>
        <v>0</v>
      </c>
      <c r="AR17" s="246">
        <f t="shared" si="21"/>
        <v>0</v>
      </c>
      <c r="AS17" s="246">
        <f t="shared" si="21"/>
        <v>0</v>
      </c>
      <c r="AT17" s="246">
        <f t="shared" si="21"/>
        <v>0</v>
      </c>
      <c r="AU17" s="247">
        <f t="shared" si="21"/>
        <v>0</v>
      </c>
      <c r="AX17" s="115"/>
      <c r="AY17" s="115"/>
      <c r="AZ17" s="115"/>
    </row>
    <row r="18" spans="1:52" ht="12.75" customHeight="1">
      <c r="A18" s="31">
        <v>9</v>
      </c>
      <c r="B18" s="230">
        <f>RANK(O18,O$3:O60,1)</f>
        <v>15</v>
      </c>
      <c r="C18" s="5" t="s">
        <v>5</v>
      </c>
      <c r="D18" s="40" t="s">
        <v>58</v>
      </c>
      <c r="E18" s="238">
        <v>8</v>
      </c>
      <c r="F18" s="254">
        <v>4</v>
      </c>
      <c r="G18" s="238"/>
      <c r="H18" s="254"/>
      <c r="I18" s="238">
        <v>4</v>
      </c>
      <c r="J18" s="239">
        <v>1</v>
      </c>
      <c r="K18" s="238"/>
      <c r="L18" s="239"/>
      <c r="M18" s="238">
        <v>8</v>
      </c>
      <c r="N18" s="239">
        <v>8</v>
      </c>
      <c r="O18" s="234">
        <f t="shared" si="1"/>
        <v>5.5</v>
      </c>
      <c r="P18" s="235">
        <f t="shared" si="2"/>
        <v>6</v>
      </c>
      <c r="Q18" s="236">
        <f t="shared" si="3"/>
        <v>1</v>
      </c>
      <c r="R18" s="236">
        <f t="shared" si="4"/>
        <v>8</v>
      </c>
      <c r="S18" s="248">
        <v>0</v>
      </c>
      <c r="T18" s="238">
        <f t="shared" si="20"/>
        <v>8</v>
      </c>
      <c r="U18" s="239">
        <f t="shared" si="6"/>
        <v>4</v>
      </c>
      <c r="V18" s="248" t="s">
        <v>201</v>
      </c>
      <c r="W18" s="238">
        <f t="shared" si="7"/>
      </c>
      <c r="X18" s="239">
        <f t="shared" si="18"/>
      </c>
      <c r="Y18" s="248">
        <v>0</v>
      </c>
      <c r="Z18" s="238">
        <f t="shared" si="8"/>
        <v>4</v>
      </c>
      <c r="AA18" s="239">
        <f t="shared" si="9"/>
        <v>1</v>
      </c>
      <c r="AB18" s="248"/>
      <c r="AC18" s="238">
        <f t="shared" si="10"/>
      </c>
      <c r="AD18" s="239">
        <f t="shared" si="11"/>
      </c>
      <c r="AE18" s="248"/>
      <c r="AF18" s="238">
        <f t="shared" si="12"/>
        <v>8</v>
      </c>
      <c r="AG18" s="239">
        <f>IF(COUNTA(N18)&gt;0,N18+AE18,"")</f>
        <v>8</v>
      </c>
      <c r="AH18" s="240">
        <f t="shared" si="13"/>
        <v>33</v>
      </c>
      <c r="AI18" s="251">
        <f t="shared" si="22"/>
      </c>
      <c r="AJ18" s="251">
        <f t="shared" si="14"/>
      </c>
      <c r="AK18" s="259">
        <f t="shared" si="15"/>
        <v>5.5</v>
      </c>
      <c r="AL18" s="242"/>
      <c r="AM18" s="243">
        <v>3.75</v>
      </c>
      <c r="AN18" s="244"/>
      <c r="AO18" s="245">
        <f t="shared" si="16"/>
        <v>1</v>
      </c>
      <c r="AP18" s="246">
        <f t="shared" si="21"/>
        <v>0</v>
      </c>
      <c r="AQ18" s="246">
        <f t="shared" si="21"/>
        <v>0</v>
      </c>
      <c r="AR18" s="246">
        <f t="shared" si="21"/>
        <v>0</v>
      </c>
      <c r="AS18" s="246">
        <f t="shared" si="21"/>
        <v>1</v>
      </c>
      <c r="AT18" s="246">
        <f t="shared" si="21"/>
        <v>0</v>
      </c>
      <c r="AU18" s="247">
        <f t="shared" si="21"/>
        <v>0</v>
      </c>
      <c r="AX18" s="115"/>
      <c r="AY18" s="115"/>
      <c r="AZ18" s="115"/>
    </row>
    <row r="19" spans="1:52" ht="12.75" customHeight="1">
      <c r="A19" s="31">
        <v>14</v>
      </c>
      <c r="B19" s="230">
        <f>RANK(O19,O$3:O61,1)</f>
        <v>17</v>
      </c>
      <c r="C19" s="4" t="s">
        <v>43</v>
      </c>
      <c r="D19" s="40" t="s">
        <v>74</v>
      </c>
      <c r="E19" s="238"/>
      <c r="F19" s="239"/>
      <c r="G19" s="238">
        <v>3</v>
      </c>
      <c r="H19" s="239">
        <v>9.5</v>
      </c>
      <c r="I19" s="238"/>
      <c r="J19" s="239"/>
      <c r="K19" s="238"/>
      <c r="L19" s="239"/>
      <c r="M19" s="238"/>
      <c r="N19" s="239"/>
      <c r="O19" s="234">
        <f t="shared" si="1"/>
        <v>5.625</v>
      </c>
      <c r="P19" s="235">
        <f t="shared" si="2"/>
        <v>2</v>
      </c>
      <c r="Q19" s="236">
        <f t="shared" si="3"/>
        <v>3</v>
      </c>
      <c r="R19" s="236">
        <f t="shared" si="4"/>
        <v>9.5</v>
      </c>
      <c r="S19" s="248"/>
      <c r="T19" s="238">
        <f t="shared" si="20"/>
      </c>
      <c r="U19" s="239">
        <f t="shared" si="6"/>
      </c>
      <c r="V19" s="248">
        <v>1</v>
      </c>
      <c r="W19" s="238">
        <f t="shared" si="7"/>
        <v>4</v>
      </c>
      <c r="X19" s="239">
        <f t="shared" si="18"/>
        <v>10.5</v>
      </c>
      <c r="Y19" s="248"/>
      <c r="Z19" s="238">
        <f t="shared" si="8"/>
      </c>
      <c r="AA19" s="239">
        <f t="shared" si="9"/>
      </c>
      <c r="AB19" s="248"/>
      <c r="AC19" s="238">
        <f t="shared" si="10"/>
      </c>
      <c r="AD19" s="239">
        <f t="shared" si="11"/>
      </c>
      <c r="AE19" s="248"/>
      <c r="AF19" s="238">
        <f t="shared" si="12"/>
      </c>
      <c r="AG19" s="239"/>
      <c r="AH19" s="240">
        <f t="shared" si="13"/>
        <v>14.5</v>
      </c>
      <c r="AI19" s="251">
        <f t="shared" si="22"/>
      </c>
      <c r="AJ19" s="251">
        <f t="shared" si="14"/>
      </c>
      <c r="AK19" s="259">
        <f t="shared" si="15"/>
        <v>7.25</v>
      </c>
      <c r="AL19" s="242"/>
      <c r="AM19" s="243">
        <v>4</v>
      </c>
      <c r="AN19" s="244"/>
      <c r="AO19" s="245">
        <f t="shared" si="16"/>
        <v>0</v>
      </c>
      <c r="AP19" s="246">
        <f t="shared" si="21"/>
        <v>0</v>
      </c>
      <c r="AQ19" s="246">
        <f t="shared" si="21"/>
        <v>0</v>
      </c>
      <c r="AR19" s="246">
        <f t="shared" si="21"/>
        <v>0</v>
      </c>
      <c r="AS19" s="246">
        <f t="shared" si="21"/>
        <v>0</v>
      </c>
      <c r="AT19" s="246">
        <f t="shared" si="21"/>
        <v>0</v>
      </c>
      <c r="AU19" s="247">
        <f t="shared" si="21"/>
        <v>0</v>
      </c>
      <c r="AX19" s="115"/>
      <c r="AY19" s="115"/>
      <c r="AZ19" s="115"/>
    </row>
    <row r="20" spans="1:52" ht="12.75" customHeight="1">
      <c r="A20" s="31">
        <v>18</v>
      </c>
      <c r="B20" s="230">
        <f>RANK(O20,O$3:O62,1)</f>
        <v>18</v>
      </c>
      <c r="C20" s="124" t="s">
        <v>98</v>
      </c>
      <c r="D20" s="40" t="s">
        <v>125</v>
      </c>
      <c r="E20" s="238"/>
      <c r="F20" s="239"/>
      <c r="G20" s="238"/>
      <c r="H20" s="239"/>
      <c r="I20" s="238">
        <v>2</v>
      </c>
      <c r="J20" s="239"/>
      <c r="K20" s="238"/>
      <c r="L20" s="239"/>
      <c r="M20" s="238"/>
      <c r="N20" s="239"/>
      <c r="O20" s="234">
        <f t="shared" si="1"/>
        <v>6</v>
      </c>
      <c r="P20" s="235">
        <f t="shared" si="2"/>
        <v>1</v>
      </c>
      <c r="Q20" s="236">
        <f t="shared" si="3"/>
        <v>2</v>
      </c>
      <c r="R20" s="236">
        <f t="shared" si="4"/>
        <v>2</v>
      </c>
      <c r="S20" s="248"/>
      <c r="T20" s="238">
        <f t="shared" si="20"/>
      </c>
      <c r="U20" s="239">
        <f t="shared" si="6"/>
      </c>
      <c r="V20" s="248"/>
      <c r="W20" s="238">
        <f t="shared" si="7"/>
      </c>
      <c r="X20" s="239">
        <f t="shared" si="18"/>
      </c>
      <c r="Y20" s="248">
        <v>2</v>
      </c>
      <c r="Z20" s="238">
        <f t="shared" si="8"/>
        <v>4</v>
      </c>
      <c r="AA20" s="239">
        <f t="shared" si="9"/>
      </c>
      <c r="AB20" s="248"/>
      <c r="AC20" s="238">
        <f t="shared" si="10"/>
      </c>
      <c r="AD20" s="239">
        <f t="shared" si="11"/>
      </c>
      <c r="AE20" s="248"/>
      <c r="AF20" s="238">
        <f t="shared" si="12"/>
      </c>
      <c r="AG20" s="239"/>
      <c r="AH20" s="240">
        <f t="shared" si="13"/>
        <v>4</v>
      </c>
      <c r="AI20" s="251">
        <f t="shared" si="22"/>
      </c>
      <c r="AJ20" s="251">
        <f t="shared" si="14"/>
      </c>
      <c r="AK20" s="259">
        <f t="shared" si="15"/>
        <v>4</v>
      </c>
      <c r="AL20" s="242"/>
      <c r="AM20" s="243">
        <v>8</v>
      </c>
      <c r="AN20" s="244"/>
      <c r="AO20" s="245">
        <f t="shared" si="16"/>
        <v>0</v>
      </c>
      <c r="AP20" s="246">
        <f t="shared" si="21"/>
        <v>0</v>
      </c>
      <c r="AQ20" s="246">
        <f t="shared" si="21"/>
        <v>0</v>
      </c>
      <c r="AR20" s="246">
        <f t="shared" si="21"/>
        <v>0</v>
      </c>
      <c r="AS20" s="246">
        <f t="shared" si="21"/>
        <v>0</v>
      </c>
      <c r="AT20" s="246">
        <f t="shared" si="21"/>
        <v>0</v>
      </c>
      <c r="AU20" s="247">
        <f t="shared" si="21"/>
        <v>0</v>
      </c>
      <c r="AX20" s="115"/>
      <c r="AY20" s="115"/>
      <c r="AZ20" s="115"/>
    </row>
    <row r="21" spans="1:52" ht="12.75" customHeight="1">
      <c r="A21" s="31">
        <v>15</v>
      </c>
      <c r="B21" s="230">
        <f>RANK(O21,O$3:O63,1)</f>
        <v>19</v>
      </c>
      <c r="C21" s="54" t="s">
        <v>54</v>
      </c>
      <c r="D21" s="40" t="s">
        <v>118</v>
      </c>
      <c r="E21" s="238">
        <v>5</v>
      </c>
      <c r="F21" s="239">
        <v>8</v>
      </c>
      <c r="G21" s="238"/>
      <c r="H21" s="239"/>
      <c r="I21" s="238">
        <v>8</v>
      </c>
      <c r="J21" s="239">
        <v>2</v>
      </c>
      <c r="K21" s="238">
        <v>6</v>
      </c>
      <c r="L21" s="304">
        <v>10</v>
      </c>
      <c r="M21" s="238">
        <v>7</v>
      </c>
      <c r="N21" s="239">
        <v>6</v>
      </c>
      <c r="O21" s="234">
        <f t="shared" si="1"/>
        <v>6.142857142857143</v>
      </c>
      <c r="P21" s="235">
        <f t="shared" si="2"/>
        <v>8</v>
      </c>
      <c r="Q21" s="236">
        <f t="shared" si="3"/>
        <v>2</v>
      </c>
      <c r="R21" s="236">
        <f t="shared" si="4"/>
        <v>10</v>
      </c>
      <c r="S21" s="248">
        <v>0</v>
      </c>
      <c r="T21" s="238">
        <f t="shared" si="20"/>
        <v>5</v>
      </c>
      <c r="U21" s="239">
        <f t="shared" si="6"/>
        <v>8</v>
      </c>
      <c r="V21" s="248"/>
      <c r="W21" s="238">
        <f t="shared" si="7"/>
      </c>
      <c r="X21" s="239">
        <f t="shared" si="18"/>
      </c>
      <c r="Y21" s="248"/>
      <c r="Z21" s="238">
        <f t="shared" si="8"/>
        <v>8</v>
      </c>
      <c r="AA21" s="239">
        <f t="shared" si="9"/>
        <v>2</v>
      </c>
      <c r="AB21" s="248">
        <v>1</v>
      </c>
      <c r="AC21" s="238">
        <f t="shared" si="10"/>
        <v>7</v>
      </c>
      <c r="AD21" s="239">
        <f t="shared" si="11"/>
        <v>11</v>
      </c>
      <c r="AE21" s="248"/>
      <c r="AF21" s="238">
        <f t="shared" si="12"/>
        <v>7</v>
      </c>
      <c r="AG21" s="239">
        <f aca="true" t="shared" si="23" ref="AG21:AG44">IF(COUNTA(N21)&gt;0,N21+AE21,"")</f>
        <v>6</v>
      </c>
      <c r="AH21" s="240">
        <f t="shared" si="13"/>
        <v>54</v>
      </c>
      <c r="AI21" s="251">
        <f t="shared" si="22"/>
        <v>43</v>
      </c>
      <c r="AJ21" s="251">
        <f t="shared" si="14"/>
        <v>43</v>
      </c>
      <c r="AK21" s="259">
        <f t="shared" si="15"/>
        <v>6.142857142857143</v>
      </c>
      <c r="AL21" s="242"/>
      <c r="AM21" s="243">
        <v>6.75</v>
      </c>
      <c r="AN21" s="244"/>
      <c r="AO21" s="245">
        <f t="shared" si="16"/>
        <v>0</v>
      </c>
      <c r="AP21" s="246">
        <f t="shared" si="21"/>
        <v>0</v>
      </c>
      <c r="AQ21" s="246">
        <f t="shared" si="21"/>
        <v>0</v>
      </c>
      <c r="AR21" s="246">
        <f t="shared" si="21"/>
        <v>0</v>
      </c>
      <c r="AS21" s="246">
        <f t="shared" si="21"/>
        <v>0</v>
      </c>
      <c r="AT21" s="246">
        <f t="shared" si="21"/>
        <v>0</v>
      </c>
      <c r="AU21" s="247">
        <f t="shared" si="21"/>
        <v>0</v>
      </c>
      <c r="AX21" s="115"/>
      <c r="AY21" s="115"/>
      <c r="AZ21" s="115"/>
    </row>
    <row r="22" spans="1:52" ht="12.75" customHeight="1">
      <c r="A22" s="31">
        <v>29</v>
      </c>
      <c r="B22" s="230">
        <f>RANK(O22,O$3:O67,1)</f>
        <v>20</v>
      </c>
      <c r="C22" s="124" t="s">
        <v>98</v>
      </c>
      <c r="D22" s="40" t="s">
        <v>117</v>
      </c>
      <c r="E22" s="238">
        <v>3</v>
      </c>
      <c r="F22" s="239">
        <v>4</v>
      </c>
      <c r="G22" s="238">
        <v>9</v>
      </c>
      <c r="H22" s="239">
        <v>9</v>
      </c>
      <c r="I22" s="238"/>
      <c r="J22" s="239"/>
      <c r="K22" s="265">
        <v>10</v>
      </c>
      <c r="L22" s="239">
        <v>4</v>
      </c>
      <c r="M22" s="238">
        <v>5</v>
      </c>
      <c r="N22" s="239">
        <v>4</v>
      </c>
      <c r="O22" s="234">
        <f t="shared" si="1"/>
        <v>7.142857142857143</v>
      </c>
      <c r="P22" s="235">
        <f t="shared" si="2"/>
        <v>8</v>
      </c>
      <c r="Q22" s="236">
        <f t="shared" si="3"/>
        <v>3</v>
      </c>
      <c r="R22" s="236">
        <f t="shared" si="4"/>
        <v>10</v>
      </c>
      <c r="S22" s="248">
        <v>2</v>
      </c>
      <c r="T22" s="238">
        <f t="shared" si="20"/>
        <v>5</v>
      </c>
      <c r="U22" s="239">
        <f t="shared" si="6"/>
        <v>6</v>
      </c>
      <c r="V22" s="248">
        <v>2</v>
      </c>
      <c r="W22" s="238">
        <f t="shared" si="7"/>
        <v>11</v>
      </c>
      <c r="X22" s="239">
        <f t="shared" si="18"/>
        <v>11</v>
      </c>
      <c r="Y22" s="248"/>
      <c r="Z22" s="238">
        <f t="shared" si="8"/>
      </c>
      <c r="AA22" s="239">
        <f t="shared" si="9"/>
      </c>
      <c r="AB22" s="248">
        <v>2</v>
      </c>
      <c r="AC22" s="238">
        <f t="shared" si="10"/>
        <v>12</v>
      </c>
      <c r="AD22" s="239">
        <f t="shared" si="11"/>
        <v>6</v>
      </c>
      <c r="AE22" s="248">
        <v>1</v>
      </c>
      <c r="AF22" s="238">
        <f t="shared" si="12"/>
        <v>6</v>
      </c>
      <c r="AG22" s="239">
        <f t="shared" si="23"/>
        <v>5</v>
      </c>
      <c r="AH22" s="240">
        <f t="shared" si="13"/>
        <v>62</v>
      </c>
      <c r="AI22" s="251">
        <f t="shared" si="22"/>
        <v>50</v>
      </c>
      <c r="AJ22" s="251">
        <f t="shared" si="14"/>
        <v>50</v>
      </c>
      <c r="AK22" s="259">
        <f t="shared" si="15"/>
        <v>7.142857142857143</v>
      </c>
      <c r="AL22" s="242"/>
      <c r="AM22" s="243">
        <v>5.33</v>
      </c>
      <c r="AN22" s="244"/>
      <c r="AO22" s="245">
        <f t="shared" si="16"/>
        <v>0</v>
      </c>
      <c r="AP22" s="246">
        <f t="shared" si="21"/>
        <v>0</v>
      </c>
      <c r="AQ22" s="246">
        <f t="shared" si="21"/>
        <v>0</v>
      </c>
      <c r="AR22" s="246">
        <f t="shared" si="21"/>
        <v>0</v>
      </c>
      <c r="AS22" s="246">
        <f t="shared" si="21"/>
        <v>0</v>
      </c>
      <c r="AT22" s="246">
        <f t="shared" si="21"/>
        <v>0</v>
      </c>
      <c r="AU22" s="247">
        <f t="shared" si="21"/>
        <v>0</v>
      </c>
      <c r="AX22" s="115"/>
      <c r="AY22" s="115"/>
      <c r="AZ22" s="115"/>
    </row>
    <row r="23" spans="1:55" ht="12.75" customHeight="1">
      <c r="A23" s="31">
        <v>29</v>
      </c>
      <c r="B23" s="230">
        <f>RANK(O23,O$3:O69,1)</f>
        <v>21</v>
      </c>
      <c r="C23" s="58" t="s">
        <v>130</v>
      </c>
      <c r="D23" s="40" t="s">
        <v>56</v>
      </c>
      <c r="E23" s="238">
        <v>6</v>
      </c>
      <c r="F23" s="239">
        <v>9</v>
      </c>
      <c r="G23" s="238">
        <v>9</v>
      </c>
      <c r="H23" s="239">
        <v>9</v>
      </c>
      <c r="I23" s="238"/>
      <c r="J23" s="239"/>
      <c r="K23" s="238">
        <v>4</v>
      </c>
      <c r="L23" s="239">
        <v>3</v>
      </c>
      <c r="M23" s="238"/>
      <c r="N23" s="239"/>
      <c r="O23" s="234">
        <f t="shared" si="1"/>
        <v>7.333333333333333</v>
      </c>
      <c r="P23" s="235">
        <f t="shared" si="2"/>
        <v>6</v>
      </c>
      <c r="Q23" s="236">
        <f t="shared" si="3"/>
        <v>3</v>
      </c>
      <c r="R23" s="236">
        <f t="shared" si="4"/>
        <v>9</v>
      </c>
      <c r="S23" s="248">
        <v>0</v>
      </c>
      <c r="T23" s="238">
        <f t="shared" si="20"/>
        <v>6</v>
      </c>
      <c r="U23" s="239">
        <f t="shared" si="6"/>
        <v>9</v>
      </c>
      <c r="V23" s="248">
        <v>0</v>
      </c>
      <c r="W23" s="238">
        <f t="shared" si="7"/>
        <v>9</v>
      </c>
      <c r="X23" s="239">
        <f t="shared" si="18"/>
        <v>9</v>
      </c>
      <c r="Y23" s="248"/>
      <c r="Z23" s="238">
        <f t="shared" si="8"/>
      </c>
      <c r="AA23" s="239">
        <f t="shared" si="9"/>
      </c>
      <c r="AB23" s="248">
        <v>2</v>
      </c>
      <c r="AC23" s="238">
        <f t="shared" si="10"/>
        <v>6</v>
      </c>
      <c r="AD23" s="239">
        <f t="shared" si="11"/>
        <v>5</v>
      </c>
      <c r="AE23" s="248"/>
      <c r="AF23" s="238">
        <f t="shared" si="12"/>
      </c>
      <c r="AG23" s="239">
        <f t="shared" si="23"/>
      </c>
      <c r="AH23" s="240">
        <f t="shared" si="13"/>
        <v>44</v>
      </c>
      <c r="AI23" s="251">
        <f t="shared" si="22"/>
      </c>
      <c r="AJ23" s="251">
        <f t="shared" si="14"/>
      </c>
      <c r="AK23" s="259">
        <f t="shared" si="15"/>
        <v>7.333333333333333</v>
      </c>
      <c r="AL23" s="242"/>
      <c r="AM23" s="243">
        <v>6.25</v>
      </c>
      <c r="AN23" s="244"/>
      <c r="AO23" s="245">
        <f t="shared" si="16"/>
        <v>0</v>
      </c>
      <c r="AP23" s="246">
        <f aca="true" t="shared" si="24" ref="AP23:AU32">IF($C23=AP$1,$AO23,0)</f>
        <v>0</v>
      </c>
      <c r="AQ23" s="246">
        <f t="shared" si="24"/>
        <v>0</v>
      </c>
      <c r="AR23" s="246">
        <f t="shared" si="24"/>
        <v>0</v>
      </c>
      <c r="AS23" s="246">
        <f t="shared" si="24"/>
        <v>0</v>
      </c>
      <c r="AT23" s="246">
        <f t="shared" si="24"/>
        <v>0</v>
      </c>
      <c r="AU23" s="247">
        <f t="shared" si="24"/>
        <v>0</v>
      </c>
      <c r="AX23" s="115"/>
      <c r="AY23" s="115"/>
      <c r="AZ23" s="115"/>
      <c r="BA23" s="1"/>
      <c r="BB23" s="253"/>
      <c r="BC23" s="253"/>
    </row>
    <row r="24" spans="1:52" ht="12.75" customHeight="1">
      <c r="A24" s="31">
        <v>8</v>
      </c>
      <c r="B24" s="230">
        <f>RANK(O24,O$3:O69,1)</f>
        <v>21</v>
      </c>
      <c r="C24" s="63" t="s">
        <v>55</v>
      </c>
      <c r="D24" s="40" t="s">
        <v>71</v>
      </c>
      <c r="E24" s="238">
        <v>4</v>
      </c>
      <c r="F24" s="239">
        <v>1</v>
      </c>
      <c r="G24" s="238"/>
      <c r="H24" s="239"/>
      <c r="I24" s="238"/>
      <c r="J24" s="239"/>
      <c r="K24" s="238">
        <v>1</v>
      </c>
      <c r="L24" s="239">
        <v>10</v>
      </c>
      <c r="M24" s="238">
        <v>11</v>
      </c>
      <c r="N24" s="239">
        <v>11</v>
      </c>
      <c r="O24" s="234">
        <f t="shared" si="1"/>
        <v>7.333333333333333</v>
      </c>
      <c r="P24" s="235">
        <f t="shared" si="2"/>
        <v>6</v>
      </c>
      <c r="Q24" s="236">
        <f t="shared" si="3"/>
        <v>1</v>
      </c>
      <c r="R24" s="236">
        <f t="shared" si="4"/>
        <v>10</v>
      </c>
      <c r="S24" s="248">
        <v>1</v>
      </c>
      <c r="T24" s="238">
        <f t="shared" si="20"/>
        <v>5</v>
      </c>
      <c r="U24" s="239">
        <f t="shared" si="6"/>
        <v>2</v>
      </c>
      <c r="V24" s="248"/>
      <c r="W24" s="238">
        <f t="shared" si="7"/>
      </c>
      <c r="X24" s="239">
        <f t="shared" si="18"/>
      </c>
      <c r="Y24" s="248"/>
      <c r="Z24" s="238">
        <f t="shared" si="8"/>
      </c>
      <c r="AA24" s="239">
        <f t="shared" si="9"/>
      </c>
      <c r="AB24" s="248">
        <v>1</v>
      </c>
      <c r="AC24" s="238">
        <f t="shared" si="10"/>
        <v>2</v>
      </c>
      <c r="AD24" s="239">
        <f t="shared" si="11"/>
        <v>11</v>
      </c>
      <c r="AE24" s="248">
        <v>1</v>
      </c>
      <c r="AF24" s="238">
        <f t="shared" si="12"/>
        <v>12</v>
      </c>
      <c r="AG24" s="239">
        <f t="shared" si="23"/>
        <v>12</v>
      </c>
      <c r="AH24" s="240">
        <f t="shared" si="13"/>
        <v>44</v>
      </c>
      <c r="AI24" s="251">
        <f t="shared" si="22"/>
      </c>
      <c r="AJ24" s="251">
        <f t="shared" si="14"/>
      </c>
      <c r="AK24" s="259">
        <f t="shared" si="15"/>
        <v>7.333333333333333</v>
      </c>
      <c r="AL24" s="242"/>
      <c r="AM24" s="243">
        <v>3.7142857142857144</v>
      </c>
      <c r="AN24" s="244"/>
      <c r="AO24" s="245">
        <f t="shared" si="16"/>
        <v>2</v>
      </c>
      <c r="AP24" s="246">
        <f t="shared" si="24"/>
        <v>0</v>
      </c>
      <c r="AQ24" s="246">
        <f t="shared" si="24"/>
        <v>0</v>
      </c>
      <c r="AR24" s="246">
        <f t="shared" si="24"/>
        <v>0</v>
      </c>
      <c r="AS24" s="246">
        <f t="shared" si="24"/>
        <v>0</v>
      </c>
      <c r="AT24" s="246">
        <f t="shared" si="24"/>
        <v>0</v>
      </c>
      <c r="AU24" s="247">
        <f t="shared" si="24"/>
        <v>0</v>
      </c>
      <c r="AX24" s="115"/>
      <c r="AY24" s="115"/>
      <c r="AZ24" s="115"/>
    </row>
    <row r="25" spans="1:52" ht="12.75" customHeight="1">
      <c r="A25" s="31">
        <v>32</v>
      </c>
      <c r="B25" s="230">
        <f>RANK(O25,O$3:O71,1)</f>
        <v>23</v>
      </c>
      <c r="C25" s="54" t="s">
        <v>54</v>
      </c>
      <c r="D25" s="40" t="s">
        <v>95</v>
      </c>
      <c r="E25" s="238">
        <v>7</v>
      </c>
      <c r="F25" s="239">
        <v>4</v>
      </c>
      <c r="G25" s="238">
        <v>9</v>
      </c>
      <c r="H25" s="239">
        <v>9.5</v>
      </c>
      <c r="I25" s="238"/>
      <c r="J25" s="239"/>
      <c r="K25" s="265">
        <v>10</v>
      </c>
      <c r="L25" s="239">
        <v>4</v>
      </c>
      <c r="M25" s="238">
        <v>4</v>
      </c>
      <c r="N25" s="239">
        <v>4</v>
      </c>
      <c r="O25" s="234">
        <f t="shared" si="1"/>
        <v>7.357142857142857</v>
      </c>
      <c r="P25" s="235">
        <f t="shared" si="2"/>
        <v>8</v>
      </c>
      <c r="Q25" s="236">
        <f t="shared" si="3"/>
        <v>4</v>
      </c>
      <c r="R25" s="236">
        <f t="shared" si="4"/>
        <v>10</v>
      </c>
      <c r="S25" s="248">
        <v>1</v>
      </c>
      <c r="T25" s="255">
        <f t="shared" si="20"/>
        <v>8</v>
      </c>
      <c r="U25" s="235">
        <f t="shared" si="6"/>
        <v>5</v>
      </c>
      <c r="V25" s="248">
        <v>1</v>
      </c>
      <c r="W25" s="255">
        <f t="shared" si="7"/>
        <v>10</v>
      </c>
      <c r="X25" s="235">
        <f t="shared" si="18"/>
        <v>10.5</v>
      </c>
      <c r="Y25" s="248"/>
      <c r="Z25" s="238">
        <f t="shared" si="8"/>
      </c>
      <c r="AA25" s="239">
        <f t="shared" si="9"/>
      </c>
      <c r="AB25" s="248">
        <v>2</v>
      </c>
      <c r="AC25" s="238">
        <f t="shared" si="10"/>
        <v>12</v>
      </c>
      <c r="AD25" s="239">
        <f t="shared" si="11"/>
        <v>6</v>
      </c>
      <c r="AE25" s="248">
        <v>2</v>
      </c>
      <c r="AF25" s="238">
        <f t="shared" si="12"/>
        <v>6</v>
      </c>
      <c r="AG25" s="239">
        <f t="shared" si="23"/>
        <v>6</v>
      </c>
      <c r="AH25" s="240">
        <f t="shared" si="13"/>
        <v>63.5</v>
      </c>
      <c r="AI25" s="251">
        <f t="shared" si="22"/>
        <v>51.5</v>
      </c>
      <c r="AJ25" s="251">
        <f t="shared" si="14"/>
        <v>51.5</v>
      </c>
      <c r="AK25" s="259">
        <f t="shared" si="15"/>
        <v>7.357142857142857</v>
      </c>
      <c r="AL25" s="242"/>
      <c r="AM25" s="243">
        <v>6.89</v>
      </c>
      <c r="AN25" s="244"/>
      <c r="AO25" s="245">
        <f t="shared" si="16"/>
        <v>0</v>
      </c>
      <c r="AP25" s="246">
        <f t="shared" si="24"/>
        <v>0</v>
      </c>
      <c r="AQ25" s="246">
        <f t="shared" si="24"/>
        <v>0</v>
      </c>
      <c r="AR25" s="246">
        <f t="shared" si="24"/>
        <v>0</v>
      </c>
      <c r="AS25" s="246">
        <f t="shared" si="24"/>
        <v>0</v>
      </c>
      <c r="AT25" s="246">
        <f t="shared" si="24"/>
        <v>0</v>
      </c>
      <c r="AU25" s="247">
        <f t="shared" si="24"/>
        <v>0</v>
      </c>
      <c r="AX25" s="115"/>
      <c r="AY25" s="115"/>
      <c r="AZ25" s="115"/>
    </row>
    <row r="26" spans="1:52" ht="12.75" customHeight="1">
      <c r="A26" s="31">
        <v>18</v>
      </c>
      <c r="B26" s="230">
        <f>RANK(O26,O$3:O72,1)</f>
        <v>24</v>
      </c>
      <c r="C26" s="5" t="s">
        <v>5</v>
      </c>
      <c r="D26" s="40" t="s">
        <v>114</v>
      </c>
      <c r="E26" s="238"/>
      <c r="F26" s="239"/>
      <c r="G26" s="238">
        <v>8</v>
      </c>
      <c r="H26" s="239">
        <v>3</v>
      </c>
      <c r="I26" s="238">
        <v>8</v>
      </c>
      <c r="J26" s="239">
        <v>3</v>
      </c>
      <c r="K26" s="238">
        <v>10</v>
      </c>
      <c r="L26" s="239">
        <v>10</v>
      </c>
      <c r="M26" s="238"/>
      <c r="N26" s="239"/>
      <c r="O26" s="234">
        <f t="shared" si="1"/>
        <v>7.666666666666667</v>
      </c>
      <c r="P26" s="235">
        <f t="shared" si="2"/>
        <v>6</v>
      </c>
      <c r="Q26" s="236">
        <f t="shared" si="3"/>
        <v>3</v>
      </c>
      <c r="R26" s="236">
        <f t="shared" si="4"/>
        <v>10</v>
      </c>
      <c r="S26" s="248"/>
      <c r="T26" s="255">
        <f t="shared" si="20"/>
      </c>
      <c r="U26" s="235">
        <f t="shared" si="6"/>
      </c>
      <c r="V26" s="248">
        <v>1</v>
      </c>
      <c r="W26" s="255">
        <f t="shared" si="7"/>
        <v>9</v>
      </c>
      <c r="X26" s="235">
        <f t="shared" si="18"/>
        <v>4</v>
      </c>
      <c r="Y26" s="248"/>
      <c r="Z26" s="238">
        <f t="shared" si="8"/>
        <v>8</v>
      </c>
      <c r="AA26" s="239">
        <f t="shared" si="9"/>
        <v>3</v>
      </c>
      <c r="AB26" s="248">
        <v>1</v>
      </c>
      <c r="AC26" s="238">
        <f t="shared" si="10"/>
        <v>11</v>
      </c>
      <c r="AD26" s="239">
        <f t="shared" si="11"/>
        <v>11</v>
      </c>
      <c r="AE26" s="248"/>
      <c r="AF26" s="238">
        <f t="shared" si="12"/>
      </c>
      <c r="AG26" s="239">
        <f t="shared" si="23"/>
      </c>
      <c r="AH26" s="240">
        <f t="shared" si="13"/>
        <v>46</v>
      </c>
      <c r="AI26" s="251">
        <f t="shared" si="22"/>
      </c>
      <c r="AJ26" s="251">
        <f t="shared" si="14"/>
      </c>
      <c r="AK26" s="259">
        <f t="shared" si="15"/>
        <v>7.666666666666667</v>
      </c>
      <c r="AL26" s="242"/>
      <c r="AM26" s="243">
        <v>6</v>
      </c>
      <c r="AN26" s="244"/>
      <c r="AO26" s="245">
        <f t="shared" si="16"/>
        <v>0</v>
      </c>
      <c r="AP26" s="246">
        <f t="shared" si="24"/>
        <v>0</v>
      </c>
      <c r="AQ26" s="246">
        <f t="shared" si="24"/>
        <v>0</v>
      </c>
      <c r="AR26" s="246">
        <f t="shared" si="24"/>
        <v>0</v>
      </c>
      <c r="AS26" s="246">
        <f t="shared" si="24"/>
        <v>0</v>
      </c>
      <c r="AT26" s="246">
        <f t="shared" si="24"/>
        <v>0</v>
      </c>
      <c r="AU26" s="247">
        <f t="shared" si="24"/>
        <v>0</v>
      </c>
      <c r="AX26" s="115"/>
      <c r="AY26" s="115"/>
      <c r="AZ26" s="115"/>
    </row>
    <row r="27" spans="1:52" ht="12.75" customHeight="1">
      <c r="A27" s="31">
        <v>35</v>
      </c>
      <c r="B27" s="230">
        <f>RANK(O27,O$3:O73,1)</f>
        <v>25</v>
      </c>
      <c r="C27" s="58" t="s">
        <v>130</v>
      </c>
      <c r="D27" s="40" t="s">
        <v>49</v>
      </c>
      <c r="E27" s="238">
        <v>7</v>
      </c>
      <c r="F27" s="239">
        <v>7</v>
      </c>
      <c r="G27" s="238">
        <v>6</v>
      </c>
      <c r="H27" s="239">
        <v>9.5</v>
      </c>
      <c r="I27" s="238"/>
      <c r="J27" s="239"/>
      <c r="K27" s="238">
        <v>5</v>
      </c>
      <c r="L27" s="239">
        <v>4</v>
      </c>
      <c r="M27" s="238"/>
      <c r="N27" s="239"/>
      <c r="O27" s="234">
        <f t="shared" si="1"/>
        <v>7.75</v>
      </c>
      <c r="P27" s="235">
        <f t="shared" si="2"/>
        <v>6</v>
      </c>
      <c r="Q27" s="236">
        <f t="shared" si="3"/>
        <v>4</v>
      </c>
      <c r="R27" s="236">
        <f t="shared" si="4"/>
        <v>9.5</v>
      </c>
      <c r="S27" s="248">
        <v>2</v>
      </c>
      <c r="T27" s="255">
        <f t="shared" si="20"/>
        <v>9</v>
      </c>
      <c r="U27" s="235">
        <f t="shared" si="6"/>
        <v>9</v>
      </c>
      <c r="V27" s="248">
        <v>1</v>
      </c>
      <c r="W27" s="255">
        <f t="shared" si="7"/>
        <v>7</v>
      </c>
      <c r="X27" s="235">
        <f t="shared" si="18"/>
        <v>10.5</v>
      </c>
      <c r="Y27" s="248"/>
      <c r="Z27" s="238">
        <f t="shared" si="8"/>
      </c>
      <c r="AA27" s="239">
        <f t="shared" si="9"/>
      </c>
      <c r="AB27" s="248">
        <v>1</v>
      </c>
      <c r="AC27" s="238">
        <f t="shared" si="10"/>
        <v>6</v>
      </c>
      <c r="AD27" s="239">
        <f t="shared" si="11"/>
        <v>5</v>
      </c>
      <c r="AE27" s="248"/>
      <c r="AF27" s="238">
        <f t="shared" si="12"/>
      </c>
      <c r="AG27" s="239">
        <f t="shared" si="23"/>
      </c>
      <c r="AH27" s="240">
        <f t="shared" si="13"/>
        <v>46.5</v>
      </c>
      <c r="AI27" s="251">
        <f t="shared" si="22"/>
      </c>
      <c r="AJ27" s="251">
        <f t="shared" si="14"/>
      </c>
      <c r="AK27" s="259">
        <f t="shared" si="15"/>
        <v>7.75</v>
      </c>
      <c r="AL27" s="242"/>
      <c r="AM27" s="243">
        <v>7.67</v>
      </c>
      <c r="AN27" s="244"/>
      <c r="AO27" s="245">
        <f t="shared" si="16"/>
        <v>0</v>
      </c>
      <c r="AP27" s="246">
        <f t="shared" si="24"/>
        <v>0</v>
      </c>
      <c r="AQ27" s="246">
        <f t="shared" si="24"/>
        <v>0</v>
      </c>
      <c r="AR27" s="246">
        <f t="shared" si="24"/>
        <v>0</v>
      </c>
      <c r="AS27" s="246">
        <f t="shared" si="24"/>
        <v>0</v>
      </c>
      <c r="AT27" s="246">
        <f t="shared" si="24"/>
        <v>0</v>
      </c>
      <c r="AU27" s="247">
        <f t="shared" si="24"/>
        <v>0</v>
      </c>
      <c r="AX27" s="115"/>
      <c r="AY27" s="115"/>
      <c r="AZ27" s="115"/>
    </row>
    <row r="28" spans="1:52" ht="12.75" customHeight="1">
      <c r="A28" s="31">
        <v>27</v>
      </c>
      <c r="B28" s="230">
        <f>RANK(O28,O$3:O74,1)</f>
        <v>26</v>
      </c>
      <c r="C28" s="124" t="s">
        <v>98</v>
      </c>
      <c r="D28" s="40" t="s">
        <v>109</v>
      </c>
      <c r="E28" s="238">
        <v>9</v>
      </c>
      <c r="F28" s="239">
        <v>5</v>
      </c>
      <c r="G28" s="238">
        <v>9</v>
      </c>
      <c r="H28" s="239">
        <v>9</v>
      </c>
      <c r="I28" s="238"/>
      <c r="J28" s="239"/>
      <c r="K28" s="238"/>
      <c r="L28" s="239"/>
      <c r="M28" s="238"/>
      <c r="N28" s="239"/>
      <c r="O28" s="234">
        <f t="shared" si="1"/>
        <v>8</v>
      </c>
      <c r="P28" s="235">
        <f t="shared" si="2"/>
        <v>4</v>
      </c>
      <c r="Q28" s="236">
        <f t="shared" si="3"/>
        <v>5</v>
      </c>
      <c r="R28" s="236">
        <f t="shared" si="4"/>
        <v>9</v>
      </c>
      <c r="S28" s="248">
        <v>0</v>
      </c>
      <c r="T28" s="255">
        <f t="shared" si="20"/>
        <v>9</v>
      </c>
      <c r="U28" s="235">
        <f t="shared" si="6"/>
        <v>5</v>
      </c>
      <c r="V28" s="248">
        <v>0</v>
      </c>
      <c r="W28" s="255">
        <f t="shared" si="7"/>
        <v>9</v>
      </c>
      <c r="X28" s="235">
        <f t="shared" si="18"/>
        <v>9</v>
      </c>
      <c r="Y28" s="248">
        <v>0</v>
      </c>
      <c r="Z28" s="238">
        <f t="shared" si="8"/>
      </c>
      <c r="AA28" s="239">
        <f t="shared" si="9"/>
      </c>
      <c r="AB28" s="248"/>
      <c r="AC28" s="238">
        <f t="shared" si="10"/>
      </c>
      <c r="AD28" s="239">
        <f t="shared" si="11"/>
      </c>
      <c r="AE28" s="248"/>
      <c r="AF28" s="238">
        <f t="shared" si="12"/>
      </c>
      <c r="AG28" s="239">
        <f t="shared" si="23"/>
      </c>
      <c r="AH28" s="240">
        <f t="shared" si="13"/>
        <v>32</v>
      </c>
      <c r="AI28" s="251">
        <f t="shared" si="22"/>
      </c>
      <c r="AJ28" s="251">
        <f t="shared" si="14"/>
      </c>
      <c r="AK28" s="259">
        <f t="shared" si="15"/>
        <v>8</v>
      </c>
      <c r="AL28" s="242"/>
      <c r="AM28" s="243">
        <v>8.36</v>
      </c>
      <c r="AN28" s="244"/>
      <c r="AO28" s="245">
        <f t="shared" si="16"/>
        <v>0</v>
      </c>
      <c r="AP28" s="246">
        <f t="shared" si="24"/>
        <v>0</v>
      </c>
      <c r="AQ28" s="246">
        <f t="shared" si="24"/>
        <v>0</v>
      </c>
      <c r="AR28" s="246">
        <f t="shared" si="24"/>
        <v>0</v>
      </c>
      <c r="AS28" s="246">
        <f t="shared" si="24"/>
        <v>0</v>
      </c>
      <c r="AT28" s="246">
        <f t="shared" si="24"/>
        <v>0</v>
      </c>
      <c r="AU28" s="247">
        <f t="shared" si="24"/>
        <v>0</v>
      </c>
      <c r="AX28" s="115"/>
      <c r="AY28" s="115"/>
      <c r="AZ28" s="115"/>
    </row>
    <row r="29" spans="1:52" ht="12.75" customHeight="1">
      <c r="A29" s="31">
        <v>27</v>
      </c>
      <c r="B29" s="230">
        <f>RANK(O29,O$3:O75,1)</f>
        <v>27</v>
      </c>
      <c r="C29" s="3" t="s">
        <v>86</v>
      </c>
      <c r="D29" s="40" t="s">
        <v>80</v>
      </c>
      <c r="E29" s="238">
        <v>3</v>
      </c>
      <c r="F29" s="239">
        <v>8</v>
      </c>
      <c r="G29" s="238">
        <v>9</v>
      </c>
      <c r="H29" s="239">
        <v>2</v>
      </c>
      <c r="I29" s="238"/>
      <c r="J29" s="239"/>
      <c r="K29" s="238"/>
      <c r="L29" s="239"/>
      <c r="M29" s="238">
        <v>9</v>
      </c>
      <c r="N29" s="239">
        <v>8</v>
      </c>
      <c r="O29" s="234">
        <f t="shared" si="1"/>
        <v>8.166666666666666</v>
      </c>
      <c r="P29" s="235">
        <f t="shared" si="2"/>
        <v>6</v>
      </c>
      <c r="Q29" s="236">
        <f t="shared" si="3"/>
        <v>2</v>
      </c>
      <c r="R29" s="236">
        <f t="shared" si="4"/>
        <v>9</v>
      </c>
      <c r="S29" s="248">
        <v>1</v>
      </c>
      <c r="T29" s="255">
        <f t="shared" si="20"/>
        <v>4</v>
      </c>
      <c r="U29" s="235">
        <f t="shared" si="6"/>
        <v>9</v>
      </c>
      <c r="V29" s="248">
        <v>2</v>
      </c>
      <c r="W29" s="255">
        <f t="shared" si="7"/>
        <v>11</v>
      </c>
      <c r="X29" s="235">
        <f t="shared" si="18"/>
        <v>4</v>
      </c>
      <c r="Y29" s="248">
        <v>2</v>
      </c>
      <c r="Z29" s="238">
        <f t="shared" si="8"/>
      </c>
      <c r="AA29" s="239">
        <f t="shared" si="9"/>
      </c>
      <c r="AB29" s="248"/>
      <c r="AC29" s="238">
        <f t="shared" si="10"/>
      </c>
      <c r="AD29" s="239">
        <f t="shared" si="11"/>
      </c>
      <c r="AE29" s="248">
        <v>2</v>
      </c>
      <c r="AF29" s="238">
        <f t="shared" si="12"/>
        <v>11</v>
      </c>
      <c r="AG29" s="239">
        <f t="shared" si="23"/>
        <v>10</v>
      </c>
      <c r="AH29" s="240">
        <f t="shared" si="13"/>
        <v>49</v>
      </c>
      <c r="AI29" s="251">
        <f t="shared" si="22"/>
      </c>
      <c r="AJ29" s="251">
        <f t="shared" si="14"/>
      </c>
      <c r="AK29" s="259">
        <f t="shared" si="15"/>
        <v>8.166666666666666</v>
      </c>
      <c r="AL29" s="242"/>
      <c r="AM29" s="243">
        <v>7.33</v>
      </c>
      <c r="AN29" s="244"/>
      <c r="AO29" s="245">
        <f t="shared" si="16"/>
        <v>0</v>
      </c>
      <c r="AP29" s="246">
        <f t="shared" si="24"/>
        <v>0</v>
      </c>
      <c r="AQ29" s="246">
        <f t="shared" si="24"/>
        <v>0</v>
      </c>
      <c r="AR29" s="246">
        <f t="shared" si="24"/>
        <v>0</v>
      </c>
      <c r="AS29" s="246">
        <f t="shared" si="24"/>
        <v>0</v>
      </c>
      <c r="AT29" s="246">
        <f t="shared" si="24"/>
        <v>0</v>
      </c>
      <c r="AU29" s="247">
        <f t="shared" si="24"/>
        <v>0</v>
      </c>
      <c r="AX29" s="115"/>
      <c r="AY29" s="115"/>
      <c r="AZ29" s="115"/>
    </row>
    <row r="30" spans="1:52" ht="12.75" customHeight="1">
      <c r="A30" s="31">
        <v>25</v>
      </c>
      <c r="B30" s="230">
        <f>RANK(O30,O$3:O78,1)</f>
        <v>28</v>
      </c>
      <c r="C30" s="63" t="s">
        <v>55</v>
      </c>
      <c r="D30" s="40" t="s">
        <v>76</v>
      </c>
      <c r="E30" s="238"/>
      <c r="F30" s="239"/>
      <c r="G30" s="238"/>
      <c r="H30" s="239"/>
      <c r="I30" s="238"/>
      <c r="J30" s="239"/>
      <c r="K30" s="238">
        <v>10</v>
      </c>
      <c r="L30" s="239">
        <v>7</v>
      </c>
      <c r="M30" s="238">
        <v>7</v>
      </c>
      <c r="N30" s="239">
        <v>2</v>
      </c>
      <c r="O30" s="234">
        <f t="shared" si="1"/>
        <v>8.5</v>
      </c>
      <c r="P30" s="235">
        <f t="shared" si="2"/>
        <v>4</v>
      </c>
      <c r="Q30" s="236">
        <f t="shared" si="3"/>
        <v>7</v>
      </c>
      <c r="R30" s="236">
        <f t="shared" si="4"/>
        <v>10</v>
      </c>
      <c r="S30" s="248"/>
      <c r="T30" s="238">
        <f t="shared" si="20"/>
      </c>
      <c r="U30" s="239">
        <f t="shared" si="6"/>
      </c>
      <c r="V30" s="248"/>
      <c r="W30" s="238">
        <f t="shared" si="7"/>
      </c>
      <c r="X30" s="239">
        <f t="shared" si="18"/>
      </c>
      <c r="Y30" s="248"/>
      <c r="Z30" s="238">
        <f t="shared" si="8"/>
      </c>
      <c r="AA30" s="239">
        <f t="shared" si="9"/>
      </c>
      <c r="AB30" s="248">
        <v>2</v>
      </c>
      <c r="AC30" s="238">
        <f t="shared" si="10"/>
        <v>12</v>
      </c>
      <c r="AD30" s="239">
        <f t="shared" si="11"/>
        <v>9</v>
      </c>
      <c r="AE30" s="248">
        <v>2</v>
      </c>
      <c r="AF30" s="238">
        <f t="shared" si="12"/>
        <v>9</v>
      </c>
      <c r="AG30" s="239">
        <f t="shared" si="23"/>
        <v>4</v>
      </c>
      <c r="AH30" s="240">
        <f t="shared" si="13"/>
        <v>34</v>
      </c>
      <c r="AI30" s="251">
        <f t="shared" si="22"/>
      </c>
      <c r="AJ30" s="251">
        <f t="shared" si="14"/>
      </c>
      <c r="AK30" s="259">
        <f t="shared" si="15"/>
        <v>8.5</v>
      </c>
      <c r="AL30" s="242"/>
      <c r="AM30" s="243">
        <v>7</v>
      </c>
      <c r="AN30" s="244"/>
      <c r="AO30" s="245">
        <f t="shared" si="16"/>
        <v>0</v>
      </c>
      <c r="AP30" s="246">
        <f t="shared" si="24"/>
        <v>0</v>
      </c>
      <c r="AQ30" s="246">
        <f t="shared" si="24"/>
        <v>0</v>
      </c>
      <c r="AR30" s="246">
        <f t="shared" si="24"/>
        <v>0</v>
      </c>
      <c r="AS30" s="246">
        <f t="shared" si="24"/>
        <v>0</v>
      </c>
      <c r="AT30" s="246">
        <f t="shared" si="24"/>
        <v>0</v>
      </c>
      <c r="AU30" s="247">
        <f t="shared" si="24"/>
        <v>0</v>
      </c>
      <c r="AX30" s="115"/>
      <c r="AY30" s="115"/>
      <c r="AZ30" s="115"/>
    </row>
    <row r="31" spans="1:52" ht="12.75" customHeight="1">
      <c r="A31" s="31">
        <v>36</v>
      </c>
      <c r="B31" s="230">
        <f>RANK(O31,O$3:O79,1)</f>
        <v>29</v>
      </c>
      <c r="C31" s="124" t="s">
        <v>98</v>
      </c>
      <c r="D31" s="40" t="s">
        <v>110</v>
      </c>
      <c r="E31" s="238">
        <v>10</v>
      </c>
      <c r="F31" s="239">
        <v>7</v>
      </c>
      <c r="G31" s="238"/>
      <c r="H31" s="239"/>
      <c r="I31" s="238"/>
      <c r="J31" s="239"/>
      <c r="K31" s="238"/>
      <c r="L31" s="239"/>
      <c r="M31" s="238"/>
      <c r="N31" s="239"/>
      <c r="O31" s="234">
        <f t="shared" si="1"/>
        <v>9.18</v>
      </c>
      <c r="P31" s="235">
        <f t="shared" si="2"/>
        <v>2</v>
      </c>
      <c r="Q31" s="236">
        <f t="shared" si="3"/>
        <v>7</v>
      </c>
      <c r="R31" s="236">
        <f t="shared" si="4"/>
        <v>10</v>
      </c>
      <c r="S31" s="248">
        <v>1</v>
      </c>
      <c r="T31" s="238">
        <f t="shared" si="20"/>
        <v>11</v>
      </c>
      <c r="U31" s="239">
        <f t="shared" si="6"/>
        <v>8</v>
      </c>
      <c r="V31" s="248"/>
      <c r="W31" s="238">
        <f t="shared" si="7"/>
      </c>
      <c r="X31" s="239">
        <f t="shared" si="18"/>
      </c>
      <c r="Y31" s="248"/>
      <c r="Z31" s="238">
        <f t="shared" si="8"/>
      </c>
      <c r="AA31" s="239">
        <f t="shared" si="9"/>
      </c>
      <c r="AB31" s="248"/>
      <c r="AC31" s="238">
        <f t="shared" si="10"/>
      </c>
      <c r="AD31" s="239">
        <f t="shared" si="11"/>
      </c>
      <c r="AE31" s="248"/>
      <c r="AF31" s="238">
        <f t="shared" si="12"/>
      </c>
      <c r="AG31" s="239">
        <f t="shared" si="23"/>
      </c>
      <c r="AH31" s="240">
        <f t="shared" si="13"/>
        <v>19</v>
      </c>
      <c r="AI31" s="251">
        <f t="shared" si="22"/>
      </c>
      <c r="AJ31" s="251">
        <f t="shared" si="14"/>
      </c>
      <c r="AK31" s="259">
        <f t="shared" si="15"/>
        <v>9.5</v>
      </c>
      <c r="AL31" s="242"/>
      <c r="AM31" s="243">
        <v>8.86</v>
      </c>
      <c r="AN31" s="244"/>
      <c r="AO31" s="245">
        <f t="shared" si="16"/>
        <v>0</v>
      </c>
      <c r="AP31" s="246">
        <f t="shared" si="24"/>
        <v>0</v>
      </c>
      <c r="AQ31" s="246">
        <f t="shared" si="24"/>
        <v>0</v>
      </c>
      <c r="AR31" s="246">
        <f t="shared" si="24"/>
        <v>0</v>
      </c>
      <c r="AS31" s="246">
        <f t="shared" si="24"/>
        <v>0</v>
      </c>
      <c r="AT31" s="246">
        <f t="shared" si="24"/>
        <v>0</v>
      </c>
      <c r="AU31" s="247">
        <f t="shared" si="24"/>
        <v>0</v>
      </c>
      <c r="AX31" s="115"/>
      <c r="AY31" s="115"/>
      <c r="AZ31" s="115"/>
    </row>
    <row r="32" spans="1:52" ht="12.75" customHeight="1">
      <c r="A32" s="31">
        <v>39</v>
      </c>
      <c r="B32" s="230">
        <f>RANK(O32,O$3:O80,1)</f>
        <v>30</v>
      </c>
      <c r="C32" s="54" t="s">
        <v>54</v>
      </c>
      <c r="D32" s="256" t="s">
        <v>87</v>
      </c>
      <c r="E32" s="238">
        <v>4</v>
      </c>
      <c r="F32" s="239">
        <v>8</v>
      </c>
      <c r="G32" s="238">
        <v>9</v>
      </c>
      <c r="H32" s="239">
        <v>9</v>
      </c>
      <c r="I32" s="238"/>
      <c r="J32" s="239"/>
      <c r="K32" s="238"/>
      <c r="L32" s="239"/>
      <c r="M32" s="238"/>
      <c r="N32" s="239"/>
      <c r="O32" s="234">
        <f t="shared" si="1"/>
        <v>9.5</v>
      </c>
      <c r="P32" s="235">
        <f t="shared" si="2"/>
        <v>4</v>
      </c>
      <c r="Q32" s="236">
        <f t="shared" si="3"/>
        <v>4</v>
      </c>
      <c r="R32" s="236">
        <f t="shared" si="4"/>
        <v>9</v>
      </c>
      <c r="S32" s="248">
        <v>2</v>
      </c>
      <c r="T32" s="238">
        <f t="shared" si="20"/>
        <v>6</v>
      </c>
      <c r="U32" s="239">
        <f t="shared" si="6"/>
        <v>10</v>
      </c>
      <c r="V32" s="248">
        <v>2</v>
      </c>
      <c r="W32" s="238">
        <f t="shared" si="7"/>
        <v>11</v>
      </c>
      <c r="X32" s="239">
        <f t="shared" si="18"/>
        <v>11</v>
      </c>
      <c r="Y32" s="248">
        <v>2</v>
      </c>
      <c r="Z32" s="238">
        <f t="shared" si="8"/>
      </c>
      <c r="AA32" s="239">
        <f t="shared" si="9"/>
      </c>
      <c r="AB32" s="248"/>
      <c r="AC32" s="238">
        <f t="shared" si="10"/>
      </c>
      <c r="AD32" s="239">
        <f t="shared" si="11"/>
      </c>
      <c r="AE32" s="248"/>
      <c r="AF32" s="238">
        <f t="shared" si="12"/>
      </c>
      <c r="AG32" s="239">
        <f t="shared" si="23"/>
      </c>
      <c r="AH32" s="240">
        <f t="shared" si="13"/>
        <v>38</v>
      </c>
      <c r="AI32" s="251">
        <f t="shared" si="22"/>
      </c>
      <c r="AJ32" s="251">
        <f t="shared" si="14"/>
      </c>
      <c r="AK32" s="259">
        <f t="shared" si="15"/>
        <v>9.5</v>
      </c>
      <c r="AL32" s="242"/>
      <c r="AM32" s="243">
        <v>7.67</v>
      </c>
      <c r="AN32" s="244"/>
      <c r="AO32" s="245">
        <f t="shared" si="16"/>
        <v>0</v>
      </c>
      <c r="AP32" s="246">
        <f t="shared" si="24"/>
        <v>0</v>
      </c>
      <c r="AQ32" s="246">
        <f t="shared" si="24"/>
        <v>0</v>
      </c>
      <c r="AR32" s="246">
        <f t="shared" si="24"/>
        <v>0</v>
      </c>
      <c r="AS32" s="246">
        <f t="shared" si="24"/>
        <v>0</v>
      </c>
      <c r="AT32" s="246">
        <f t="shared" si="24"/>
        <v>0</v>
      </c>
      <c r="AU32" s="247">
        <f t="shared" si="24"/>
        <v>0</v>
      </c>
      <c r="AX32" s="115"/>
      <c r="AY32" s="115"/>
      <c r="AZ32" s="115"/>
    </row>
    <row r="33" spans="1:52" ht="12.75" customHeight="1">
      <c r="A33" s="31">
        <v>31</v>
      </c>
      <c r="B33" s="230">
        <f>RANK(O33,O$3:O81,1)</f>
        <v>31</v>
      </c>
      <c r="C33" s="5" t="s">
        <v>5</v>
      </c>
      <c r="D33" s="256" t="s">
        <v>113</v>
      </c>
      <c r="E33" s="238"/>
      <c r="F33" s="239"/>
      <c r="G33" s="238"/>
      <c r="H33" s="239"/>
      <c r="I33" s="238">
        <v>6</v>
      </c>
      <c r="J33" s="239"/>
      <c r="K33" s="238">
        <v>10</v>
      </c>
      <c r="L33" s="239">
        <v>10</v>
      </c>
      <c r="M33" s="238">
        <v>6</v>
      </c>
      <c r="N33" s="239">
        <v>6</v>
      </c>
      <c r="O33" s="234">
        <f t="shared" si="1"/>
        <v>9.6</v>
      </c>
      <c r="P33" s="235">
        <f t="shared" si="2"/>
        <v>5</v>
      </c>
      <c r="Q33" s="236">
        <f t="shared" si="3"/>
        <v>6</v>
      </c>
      <c r="R33" s="236">
        <f t="shared" si="4"/>
        <v>10</v>
      </c>
      <c r="S33" s="248"/>
      <c r="T33" s="238">
        <f t="shared" si="20"/>
      </c>
      <c r="U33" s="239">
        <f t="shared" si="6"/>
      </c>
      <c r="V33" s="248"/>
      <c r="W33" s="238">
        <f t="shared" si="7"/>
      </c>
      <c r="X33" s="239">
        <f t="shared" si="18"/>
      </c>
      <c r="Y33" s="248">
        <v>2</v>
      </c>
      <c r="Z33" s="238">
        <f t="shared" si="8"/>
        <v>8</v>
      </c>
      <c r="AA33" s="239">
        <f t="shared" si="9"/>
      </c>
      <c r="AB33" s="248">
        <v>2</v>
      </c>
      <c r="AC33" s="238">
        <f t="shared" si="10"/>
        <v>12</v>
      </c>
      <c r="AD33" s="239">
        <f t="shared" si="11"/>
        <v>12</v>
      </c>
      <c r="AE33" s="248">
        <v>2</v>
      </c>
      <c r="AF33" s="238">
        <f t="shared" si="12"/>
        <v>8</v>
      </c>
      <c r="AG33" s="239">
        <f t="shared" si="23"/>
        <v>8</v>
      </c>
      <c r="AH33" s="240">
        <f t="shared" si="13"/>
        <v>48</v>
      </c>
      <c r="AI33" s="251">
        <f t="shared" si="22"/>
      </c>
      <c r="AJ33" s="251">
        <f t="shared" si="14"/>
      </c>
      <c r="AK33" s="259">
        <f t="shared" si="15"/>
        <v>9.6</v>
      </c>
      <c r="AL33" s="242"/>
      <c r="AM33" s="243">
        <v>6.64</v>
      </c>
      <c r="AN33" s="244"/>
      <c r="AO33" s="245">
        <f t="shared" si="16"/>
        <v>0</v>
      </c>
      <c r="AP33" s="246">
        <f aca="true" t="shared" si="25" ref="AP33:AU44">IF($C33=AP$1,$AO33,0)</f>
        <v>0</v>
      </c>
      <c r="AQ33" s="246">
        <f t="shared" si="25"/>
        <v>0</v>
      </c>
      <c r="AR33" s="246">
        <f t="shared" si="25"/>
        <v>0</v>
      </c>
      <c r="AS33" s="246">
        <f t="shared" si="25"/>
        <v>0</v>
      </c>
      <c r="AT33" s="246">
        <f t="shared" si="25"/>
        <v>0</v>
      </c>
      <c r="AU33" s="247">
        <f t="shared" si="25"/>
        <v>0</v>
      </c>
      <c r="AX33" s="115"/>
      <c r="AY33" s="115"/>
      <c r="AZ33" s="115"/>
    </row>
    <row r="34" spans="1:52" ht="12.75" customHeight="1">
      <c r="A34" s="31">
        <v>43</v>
      </c>
      <c r="B34" s="230">
        <f>RANK(O34,O$3:O82,1)</f>
        <v>32</v>
      </c>
      <c r="C34" s="58" t="s">
        <v>130</v>
      </c>
      <c r="D34" s="40" t="s">
        <v>218</v>
      </c>
      <c r="E34" s="238"/>
      <c r="F34" s="239"/>
      <c r="G34" s="238"/>
      <c r="H34" s="239"/>
      <c r="I34" s="238">
        <v>5</v>
      </c>
      <c r="J34" s="239"/>
      <c r="K34" s="238"/>
      <c r="L34" s="239"/>
      <c r="M34" s="238">
        <v>11</v>
      </c>
      <c r="N34" s="239">
        <v>11</v>
      </c>
      <c r="O34" s="234">
        <f t="shared" si="1"/>
        <v>10.333333333333334</v>
      </c>
      <c r="P34" s="235">
        <f t="shared" si="2"/>
        <v>3</v>
      </c>
      <c r="Q34" s="236">
        <f t="shared" si="3"/>
        <v>5</v>
      </c>
      <c r="R34" s="236">
        <f t="shared" si="4"/>
        <v>5</v>
      </c>
      <c r="S34" s="248"/>
      <c r="T34" s="238"/>
      <c r="U34" s="239"/>
      <c r="V34" s="248"/>
      <c r="W34" s="238"/>
      <c r="X34" s="239"/>
      <c r="Y34" s="248">
        <v>2</v>
      </c>
      <c r="Z34" s="238">
        <f t="shared" si="8"/>
        <v>7</v>
      </c>
      <c r="AA34" s="239">
        <f t="shared" si="9"/>
      </c>
      <c r="AB34" s="248"/>
      <c r="AC34" s="238">
        <f t="shared" si="10"/>
      </c>
      <c r="AD34" s="239">
        <f t="shared" si="11"/>
      </c>
      <c r="AE34" s="248">
        <v>1</v>
      </c>
      <c r="AF34" s="238">
        <f t="shared" si="12"/>
        <v>12</v>
      </c>
      <c r="AG34" s="239">
        <f t="shared" si="23"/>
        <v>12</v>
      </c>
      <c r="AH34" s="240">
        <f t="shared" si="13"/>
        <v>31</v>
      </c>
      <c r="AI34" s="251">
        <f t="shared" si="22"/>
      </c>
      <c r="AJ34" s="251">
        <f t="shared" si="14"/>
      </c>
      <c r="AK34" s="259">
        <f t="shared" si="15"/>
        <v>10.333333333333334</v>
      </c>
      <c r="AL34" s="242"/>
      <c r="AM34" s="243">
        <v>15</v>
      </c>
      <c r="AN34" s="244"/>
      <c r="AO34" s="245">
        <f t="shared" si="16"/>
        <v>0</v>
      </c>
      <c r="AP34" s="246">
        <f t="shared" si="25"/>
        <v>0</v>
      </c>
      <c r="AQ34" s="246">
        <f t="shared" si="25"/>
        <v>0</v>
      </c>
      <c r="AR34" s="246">
        <f t="shared" si="25"/>
        <v>0</v>
      </c>
      <c r="AS34" s="246">
        <f t="shared" si="25"/>
        <v>0</v>
      </c>
      <c r="AT34" s="246">
        <f t="shared" si="25"/>
        <v>0</v>
      </c>
      <c r="AU34" s="247">
        <f t="shared" si="25"/>
        <v>0</v>
      </c>
      <c r="AX34" s="115"/>
      <c r="AY34" s="115"/>
      <c r="AZ34" s="115"/>
    </row>
    <row r="35" spans="1:52" ht="12.75" customHeight="1">
      <c r="A35" s="31">
        <v>40</v>
      </c>
      <c r="B35" s="230">
        <f>RANK(O35,O$3:O83,1)</f>
        <v>33</v>
      </c>
      <c r="C35" s="63" t="s">
        <v>55</v>
      </c>
      <c r="D35" s="231" t="s">
        <v>177</v>
      </c>
      <c r="E35" s="238">
        <v>7</v>
      </c>
      <c r="F35" s="239">
        <v>6</v>
      </c>
      <c r="G35" s="238"/>
      <c r="H35" s="239"/>
      <c r="I35" s="238"/>
      <c r="J35" s="239"/>
      <c r="K35" s="238"/>
      <c r="L35" s="239"/>
      <c r="M35" s="238"/>
      <c r="N35" s="239"/>
      <c r="O35" s="234">
        <f t="shared" si="1"/>
        <v>10.75</v>
      </c>
      <c r="P35" s="235">
        <f t="shared" si="2"/>
        <v>2</v>
      </c>
      <c r="Q35" s="236">
        <f t="shared" si="3"/>
        <v>6</v>
      </c>
      <c r="R35" s="236">
        <f t="shared" si="4"/>
        <v>7</v>
      </c>
      <c r="S35" s="248">
        <v>0</v>
      </c>
      <c r="T35" s="238">
        <f aca="true" t="shared" si="26" ref="T35:T41">IF(COUNTA(E35)&gt;0,E35+S35,"")</f>
        <v>7</v>
      </c>
      <c r="U35" s="239">
        <f aca="true" t="shared" si="27" ref="U35:U41">IF(COUNTA(F35)&gt;0,F35+S35,"")</f>
        <v>6</v>
      </c>
      <c r="V35" s="248"/>
      <c r="W35" s="238">
        <f aca="true" t="shared" si="28" ref="W35:W41">IF(COUNTA(G35)&gt;0,G35+V35,"")</f>
      </c>
      <c r="X35" s="239">
        <f aca="true" t="shared" si="29" ref="X35:X41">IF(COUNTA(H35)&gt;0,H35+V35,"")</f>
      </c>
      <c r="Y35" s="248"/>
      <c r="Z35" s="238">
        <f t="shared" si="8"/>
      </c>
      <c r="AA35" s="239">
        <f t="shared" si="9"/>
      </c>
      <c r="AB35" s="248"/>
      <c r="AC35" s="238">
        <f t="shared" si="10"/>
      </c>
      <c r="AD35" s="239">
        <f t="shared" si="11"/>
      </c>
      <c r="AE35" s="248"/>
      <c r="AF35" s="238">
        <f t="shared" si="12"/>
      </c>
      <c r="AG35" s="239">
        <f t="shared" si="23"/>
      </c>
      <c r="AH35" s="240">
        <f t="shared" si="13"/>
        <v>13</v>
      </c>
      <c r="AI35" s="251">
        <f t="shared" si="22"/>
      </c>
      <c r="AJ35" s="251">
        <f t="shared" si="14"/>
      </c>
      <c r="AK35" s="259">
        <f t="shared" si="15"/>
        <v>6.5</v>
      </c>
      <c r="AL35" s="242"/>
      <c r="AM35" s="243">
        <v>15</v>
      </c>
      <c r="AN35" s="244"/>
      <c r="AO35" s="245">
        <f t="shared" si="16"/>
        <v>0</v>
      </c>
      <c r="AP35" s="246">
        <f t="shared" si="25"/>
        <v>0</v>
      </c>
      <c r="AQ35" s="246">
        <f t="shared" si="25"/>
        <v>0</v>
      </c>
      <c r="AR35" s="246">
        <f t="shared" si="25"/>
        <v>0</v>
      </c>
      <c r="AS35" s="246">
        <f t="shared" si="25"/>
        <v>0</v>
      </c>
      <c r="AT35" s="246">
        <f t="shared" si="25"/>
        <v>0</v>
      </c>
      <c r="AU35" s="247">
        <f t="shared" si="25"/>
        <v>0</v>
      </c>
      <c r="AX35" s="115"/>
      <c r="AY35" s="115"/>
      <c r="AZ35" s="115"/>
    </row>
    <row r="36" spans="2:52" ht="12.75" customHeight="1">
      <c r="B36" s="230">
        <f>RANK(O36,O$3:O83,1)</f>
        <v>33</v>
      </c>
      <c r="C36" s="305" t="s">
        <v>112</v>
      </c>
      <c r="D36" s="231" t="s">
        <v>287</v>
      </c>
      <c r="E36" s="238"/>
      <c r="F36" s="239"/>
      <c r="G36" s="238"/>
      <c r="H36" s="239"/>
      <c r="I36" s="238"/>
      <c r="J36" s="239"/>
      <c r="K36" s="238"/>
      <c r="L36" s="239"/>
      <c r="M36" s="238">
        <v>6</v>
      </c>
      <c r="N36" s="239">
        <v>5</v>
      </c>
      <c r="O36" s="234">
        <f t="shared" si="1"/>
        <v>10.75</v>
      </c>
      <c r="P36" s="235">
        <f t="shared" si="2"/>
        <v>2</v>
      </c>
      <c r="Q36" s="236">
        <f t="shared" si="3"/>
        <v>0</v>
      </c>
      <c r="R36" s="236">
        <f t="shared" si="4"/>
        <v>0</v>
      </c>
      <c r="S36" s="248">
        <v>2</v>
      </c>
      <c r="T36" s="255">
        <f t="shared" si="26"/>
      </c>
      <c r="U36" s="235">
        <f t="shared" si="27"/>
      </c>
      <c r="V36" s="248"/>
      <c r="W36" s="238">
        <f t="shared" si="28"/>
      </c>
      <c r="X36" s="239">
        <f t="shared" si="29"/>
      </c>
      <c r="Y36" s="248"/>
      <c r="Z36" s="238">
        <f t="shared" si="8"/>
      </c>
      <c r="AA36" s="239">
        <f t="shared" si="9"/>
      </c>
      <c r="AB36" s="248"/>
      <c r="AC36" s="238">
        <f t="shared" si="10"/>
      </c>
      <c r="AD36" s="239">
        <f t="shared" si="11"/>
      </c>
      <c r="AE36" s="248">
        <v>1</v>
      </c>
      <c r="AF36" s="238">
        <f t="shared" si="12"/>
        <v>7</v>
      </c>
      <c r="AG36" s="239">
        <f t="shared" si="23"/>
        <v>6</v>
      </c>
      <c r="AH36" s="240">
        <f t="shared" si="13"/>
        <v>13</v>
      </c>
      <c r="AI36" s="251">
        <f t="shared" si="22"/>
      </c>
      <c r="AJ36" s="251">
        <f t="shared" si="14"/>
      </c>
      <c r="AK36" s="259">
        <f t="shared" si="15"/>
        <v>6.5</v>
      </c>
      <c r="AL36" s="242"/>
      <c r="AM36" s="243">
        <v>15</v>
      </c>
      <c r="AN36" s="244"/>
      <c r="AO36" s="245">
        <f t="shared" si="16"/>
        <v>0</v>
      </c>
      <c r="AP36" s="246">
        <f t="shared" si="25"/>
        <v>0</v>
      </c>
      <c r="AQ36" s="246">
        <f t="shared" si="25"/>
        <v>0</v>
      </c>
      <c r="AR36" s="246">
        <f t="shared" si="25"/>
        <v>0</v>
      </c>
      <c r="AS36" s="246">
        <f t="shared" si="25"/>
        <v>0</v>
      </c>
      <c r="AT36" s="246">
        <f t="shared" si="25"/>
        <v>0</v>
      </c>
      <c r="AU36" s="247">
        <f t="shared" si="25"/>
        <v>0</v>
      </c>
      <c r="AX36" s="115"/>
      <c r="AY36" s="115"/>
      <c r="AZ36" s="115"/>
    </row>
    <row r="37" spans="1:52" ht="12.75" customHeight="1">
      <c r="A37" s="31">
        <v>38</v>
      </c>
      <c r="B37" s="230">
        <f>RANK(O37,O$3:O85,1)</f>
        <v>35</v>
      </c>
      <c r="C37" s="54" t="s">
        <v>54</v>
      </c>
      <c r="D37" s="231" t="s">
        <v>108</v>
      </c>
      <c r="E37" s="238"/>
      <c r="F37" s="239"/>
      <c r="G37" s="238"/>
      <c r="H37" s="239"/>
      <c r="I37" s="238"/>
      <c r="J37" s="239"/>
      <c r="K37" s="238"/>
      <c r="L37" s="239"/>
      <c r="M37" s="238">
        <v>11</v>
      </c>
      <c r="N37" s="239">
        <v>11</v>
      </c>
      <c r="O37" s="234">
        <f t="shared" si="1"/>
        <v>11.125</v>
      </c>
      <c r="P37" s="235">
        <f t="shared" si="2"/>
        <v>2</v>
      </c>
      <c r="Q37" s="236">
        <f t="shared" si="3"/>
        <v>0</v>
      </c>
      <c r="R37" s="236">
        <f t="shared" si="4"/>
        <v>0</v>
      </c>
      <c r="S37" s="248"/>
      <c r="T37" s="255">
        <f t="shared" si="26"/>
      </c>
      <c r="U37" s="235">
        <f t="shared" si="27"/>
      </c>
      <c r="V37" s="248"/>
      <c r="W37" s="238">
        <f t="shared" si="28"/>
      </c>
      <c r="X37" s="239">
        <f t="shared" si="29"/>
      </c>
      <c r="Y37" s="248"/>
      <c r="Z37" s="238">
        <f t="shared" si="8"/>
      </c>
      <c r="AA37" s="239">
        <f t="shared" si="9"/>
      </c>
      <c r="AB37" s="248"/>
      <c r="AC37" s="238">
        <f t="shared" si="10"/>
      </c>
      <c r="AD37" s="239">
        <f t="shared" si="11"/>
      </c>
      <c r="AE37" s="248">
        <v>1</v>
      </c>
      <c r="AF37" s="238">
        <f t="shared" si="12"/>
        <v>12</v>
      </c>
      <c r="AG37" s="239">
        <f t="shared" si="23"/>
        <v>12</v>
      </c>
      <c r="AH37" s="240">
        <f t="shared" si="13"/>
        <v>24</v>
      </c>
      <c r="AI37" s="251">
        <f t="shared" si="22"/>
      </c>
      <c r="AJ37" s="251">
        <f t="shared" si="14"/>
      </c>
      <c r="AK37" s="259">
        <f t="shared" si="15"/>
        <v>12</v>
      </c>
      <c r="AL37" s="242"/>
      <c r="AM37" s="243">
        <v>10.25</v>
      </c>
      <c r="AN37" s="244"/>
      <c r="AO37" s="245">
        <f t="shared" si="16"/>
        <v>0</v>
      </c>
      <c r="AP37" s="246">
        <f t="shared" si="25"/>
        <v>0</v>
      </c>
      <c r="AQ37" s="246">
        <f t="shared" si="25"/>
        <v>0</v>
      </c>
      <c r="AR37" s="246">
        <f t="shared" si="25"/>
        <v>0</v>
      </c>
      <c r="AS37" s="246">
        <f t="shared" si="25"/>
        <v>0</v>
      </c>
      <c r="AT37" s="246">
        <f t="shared" si="25"/>
        <v>0</v>
      </c>
      <c r="AU37" s="247">
        <f t="shared" si="25"/>
        <v>0</v>
      </c>
      <c r="AX37" s="115"/>
      <c r="AY37" s="115"/>
      <c r="AZ37" s="115"/>
    </row>
    <row r="38" spans="2:52" ht="12.75" customHeight="1">
      <c r="B38" s="230">
        <f>RANK(O38,O$3:O84,1)</f>
        <v>36</v>
      </c>
      <c r="C38" s="4" t="s">
        <v>43</v>
      </c>
      <c r="D38" s="257" t="s">
        <v>288</v>
      </c>
      <c r="E38" s="238"/>
      <c r="F38" s="239"/>
      <c r="G38" s="238"/>
      <c r="H38" s="239"/>
      <c r="I38" s="238"/>
      <c r="J38" s="239"/>
      <c r="K38" s="238">
        <v>5</v>
      </c>
      <c r="L38" s="239">
        <v>6</v>
      </c>
      <c r="M38" s="238"/>
      <c r="N38" s="239"/>
      <c r="O38" s="234">
        <f t="shared" si="1"/>
        <v>11.25</v>
      </c>
      <c r="P38" s="235">
        <f t="shared" si="2"/>
        <v>2</v>
      </c>
      <c r="Q38" s="236">
        <f t="shared" si="3"/>
        <v>5</v>
      </c>
      <c r="R38" s="236">
        <f t="shared" si="4"/>
        <v>6</v>
      </c>
      <c r="S38" s="248"/>
      <c r="T38" s="115">
        <f t="shared" si="26"/>
      </c>
      <c r="U38" s="235">
        <f t="shared" si="27"/>
      </c>
      <c r="V38" s="258"/>
      <c r="W38" s="238">
        <f t="shared" si="28"/>
      </c>
      <c r="X38" s="239">
        <f t="shared" si="29"/>
      </c>
      <c r="Y38" s="258"/>
      <c r="Z38" s="238">
        <f t="shared" si="8"/>
      </c>
      <c r="AA38" s="239">
        <f t="shared" si="9"/>
      </c>
      <c r="AB38" s="248">
        <v>2</v>
      </c>
      <c r="AC38" s="238">
        <f t="shared" si="10"/>
        <v>7</v>
      </c>
      <c r="AD38" s="239">
        <f t="shared" si="11"/>
        <v>8</v>
      </c>
      <c r="AE38" s="248"/>
      <c r="AF38" s="238">
        <f t="shared" si="12"/>
      </c>
      <c r="AG38" s="239">
        <f t="shared" si="23"/>
      </c>
      <c r="AH38" s="240">
        <f t="shared" si="13"/>
        <v>15</v>
      </c>
      <c r="AI38" s="251">
        <f t="shared" si="22"/>
      </c>
      <c r="AJ38" s="251">
        <f t="shared" si="14"/>
      </c>
      <c r="AK38" s="259">
        <f t="shared" si="15"/>
        <v>7.5</v>
      </c>
      <c r="AL38" s="242"/>
      <c r="AM38" s="243">
        <v>15</v>
      </c>
      <c r="AN38" s="244"/>
      <c r="AO38" s="245">
        <f t="shared" si="16"/>
        <v>0</v>
      </c>
      <c r="AP38" s="246">
        <f t="shared" si="25"/>
        <v>0</v>
      </c>
      <c r="AQ38" s="246">
        <f t="shared" si="25"/>
        <v>0</v>
      </c>
      <c r="AR38" s="246">
        <f t="shared" si="25"/>
        <v>0</v>
      </c>
      <c r="AS38" s="246">
        <f t="shared" si="25"/>
        <v>0</v>
      </c>
      <c r="AT38" s="246">
        <f t="shared" si="25"/>
        <v>0</v>
      </c>
      <c r="AU38" s="247">
        <f t="shared" si="25"/>
        <v>0</v>
      </c>
      <c r="AX38" s="115"/>
      <c r="AY38" s="115"/>
      <c r="AZ38" s="115"/>
    </row>
    <row r="39" spans="1:52" ht="12.75" customHeight="1">
      <c r="A39" s="31">
        <v>41</v>
      </c>
      <c r="B39" s="230">
        <f>RANK(O39,O$3:O86,1)</f>
        <v>37</v>
      </c>
      <c r="C39" s="124" t="s">
        <v>98</v>
      </c>
      <c r="D39" s="257" t="s">
        <v>179</v>
      </c>
      <c r="E39" s="238">
        <v>6</v>
      </c>
      <c r="F39" s="239">
        <v>6</v>
      </c>
      <c r="G39" s="238"/>
      <c r="H39" s="239"/>
      <c r="I39" s="238"/>
      <c r="J39" s="239"/>
      <c r="K39" s="238"/>
      <c r="L39" s="239"/>
      <c r="M39" s="238"/>
      <c r="N39" s="239"/>
      <c r="O39" s="234">
        <f t="shared" si="1"/>
        <v>11.5</v>
      </c>
      <c r="P39" s="235">
        <f t="shared" si="2"/>
        <v>2</v>
      </c>
      <c r="Q39" s="236">
        <f t="shared" si="3"/>
        <v>6</v>
      </c>
      <c r="R39" s="236">
        <f t="shared" si="4"/>
        <v>6</v>
      </c>
      <c r="S39" s="248">
        <v>2</v>
      </c>
      <c r="T39" s="115">
        <f t="shared" si="26"/>
        <v>8</v>
      </c>
      <c r="U39" s="235">
        <f t="shared" si="27"/>
        <v>8</v>
      </c>
      <c r="V39" s="258"/>
      <c r="W39" s="238">
        <f t="shared" si="28"/>
      </c>
      <c r="X39" s="239">
        <f t="shared" si="29"/>
      </c>
      <c r="Y39" s="258"/>
      <c r="Z39" s="238">
        <f t="shared" si="8"/>
      </c>
      <c r="AA39" s="239">
        <f t="shared" si="9"/>
      </c>
      <c r="AB39" s="248"/>
      <c r="AC39" s="238">
        <f t="shared" si="10"/>
      </c>
      <c r="AD39" s="239">
        <f t="shared" si="11"/>
      </c>
      <c r="AE39" s="248"/>
      <c r="AF39" s="238">
        <f t="shared" si="12"/>
      </c>
      <c r="AG39" s="239">
        <f t="shared" si="23"/>
      </c>
      <c r="AH39" s="240">
        <f t="shared" si="13"/>
        <v>16</v>
      </c>
      <c r="AI39" s="251">
        <f t="shared" si="22"/>
      </c>
      <c r="AJ39" s="251">
        <f t="shared" si="14"/>
      </c>
      <c r="AK39" s="259">
        <f t="shared" si="15"/>
        <v>8</v>
      </c>
      <c r="AL39" s="242"/>
      <c r="AM39" s="243">
        <v>15</v>
      </c>
      <c r="AN39" s="244"/>
      <c r="AO39" s="245">
        <f t="shared" si="16"/>
        <v>0</v>
      </c>
      <c r="AP39" s="246">
        <f t="shared" si="25"/>
        <v>0</v>
      </c>
      <c r="AQ39" s="246">
        <f t="shared" si="25"/>
        <v>0</v>
      </c>
      <c r="AR39" s="246">
        <f t="shared" si="25"/>
        <v>0</v>
      </c>
      <c r="AS39" s="246">
        <f t="shared" si="25"/>
        <v>0</v>
      </c>
      <c r="AT39" s="246">
        <f t="shared" si="25"/>
        <v>0</v>
      </c>
      <c r="AU39" s="247">
        <f t="shared" si="25"/>
        <v>0</v>
      </c>
      <c r="AX39" s="115"/>
      <c r="AY39" s="115"/>
      <c r="AZ39" s="115"/>
    </row>
    <row r="40" spans="2:52" ht="12.75" customHeight="1">
      <c r="B40" s="230">
        <f>RANK(O40,O$3:O87,1)</f>
        <v>37</v>
      </c>
      <c r="C40" s="124" t="s">
        <v>98</v>
      </c>
      <c r="D40" s="257" t="s">
        <v>267</v>
      </c>
      <c r="E40" s="238"/>
      <c r="F40" s="239"/>
      <c r="G40" s="238"/>
      <c r="H40" s="239"/>
      <c r="I40" s="238"/>
      <c r="J40" s="239"/>
      <c r="K40" s="238"/>
      <c r="L40" s="239"/>
      <c r="M40" s="238">
        <v>5</v>
      </c>
      <c r="N40" s="239">
        <v>7</v>
      </c>
      <c r="O40" s="234">
        <f t="shared" si="1"/>
        <v>11.5</v>
      </c>
      <c r="P40" s="235">
        <f t="shared" si="2"/>
        <v>2</v>
      </c>
      <c r="Q40" s="236">
        <f t="shared" si="3"/>
        <v>0</v>
      </c>
      <c r="R40" s="236">
        <f t="shared" si="4"/>
        <v>0</v>
      </c>
      <c r="S40" s="248">
        <v>2</v>
      </c>
      <c r="T40" s="115">
        <f t="shared" si="26"/>
      </c>
      <c r="U40" s="235">
        <f t="shared" si="27"/>
      </c>
      <c r="V40" s="258"/>
      <c r="W40" s="238">
        <f t="shared" si="28"/>
      </c>
      <c r="X40" s="239">
        <f t="shared" si="29"/>
      </c>
      <c r="Y40" s="258"/>
      <c r="Z40" s="238">
        <f t="shared" si="8"/>
      </c>
      <c r="AA40" s="239">
        <f t="shared" si="9"/>
      </c>
      <c r="AB40" s="248"/>
      <c r="AC40" s="238">
        <f t="shared" si="10"/>
      </c>
      <c r="AD40" s="239">
        <f t="shared" si="11"/>
      </c>
      <c r="AE40" s="248">
        <v>2</v>
      </c>
      <c r="AF40" s="238">
        <f t="shared" si="12"/>
        <v>7</v>
      </c>
      <c r="AG40" s="239">
        <f t="shared" si="23"/>
        <v>9</v>
      </c>
      <c r="AH40" s="240">
        <f t="shared" si="13"/>
        <v>16</v>
      </c>
      <c r="AI40" s="251">
        <f t="shared" si="22"/>
      </c>
      <c r="AJ40" s="251">
        <f t="shared" si="14"/>
      </c>
      <c r="AK40" s="259">
        <f t="shared" si="15"/>
        <v>8</v>
      </c>
      <c r="AL40" s="242"/>
      <c r="AM40" s="243">
        <v>15</v>
      </c>
      <c r="AN40" s="244"/>
      <c r="AO40" s="245">
        <f t="shared" si="16"/>
        <v>0</v>
      </c>
      <c r="AP40" s="246">
        <f t="shared" si="25"/>
        <v>0</v>
      </c>
      <c r="AQ40" s="246">
        <f t="shared" si="25"/>
        <v>0</v>
      </c>
      <c r="AR40" s="246">
        <f t="shared" si="25"/>
        <v>0</v>
      </c>
      <c r="AS40" s="246">
        <f t="shared" si="25"/>
        <v>0</v>
      </c>
      <c r="AT40" s="246">
        <f t="shared" si="25"/>
        <v>0</v>
      </c>
      <c r="AU40" s="247">
        <f t="shared" si="25"/>
        <v>0</v>
      </c>
      <c r="AX40" s="115"/>
      <c r="AY40" s="115"/>
      <c r="AZ40" s="115"/>
    </row>
    <row r="41" spans="1:52" ht="12.75" customHeight="1">
      <c r="A41" s="31">
        <v>42</v>
      </c>
      <c r="B41" s="230">
        <f>RANK(O41,O$3:O85,1)</f>
        <v>39</v>
      </c>
      <c r="C41" s="63" t="s">
        <v>55</v>
      </c>
      <c r="D41" s="257" t="s">
        <v>180</v>
      </c>
      <c r="E41" s="238">
        <v>8</v>
      </c>
      <c r="F41" s="239">
        <v>5</v>
      </c>
      <c r="G41" s="238"/>
      <c r="H41" s="239"/>
      <c r="I41" s="238"/>
      <c r="J41" s="239"/>
      <c r="K41" s="238"/>
      <c r="L41" s="239"/>
      <c r="M41" s="238"/>
      <c r="N41" s="239"/>
      <c r="O41" s="234">
        <f t="shared" si="1"/>
        <v>11.75</v>
      </c>
      <c r="P41" s="235">
        <f t="shared" si="2"/>
        <v>2</v>
      </c>
      <c r="Q41" s="236">
        <f t="shared" si="3"/>
        <v>5</v>
      </c>
      <c r="R41" s="236">
        <f t="shared" si="4"/>
        <v>8</v>
      </c>
      <c r="S41" s="248">
        <v>2</v>
      </c>
      <c r="T41" s="115">
        <f t="shared" si="26"/>
        <v>10</v>
      </c>
      <c r="U41" s="235">
        <f t="shared" si="27"/>
        <v>7</v>
      </c>
      <c r="V41" s="258"/>
      <c r="W41" s="238">
        <f t="shared" si="28"/>
      </c>
      <c r="X41" s="239">
        <f t="shared" si="29"/>
      </c>
      <c r="Y41" s="258"/>
      <c r="Z41" s="238">
        <f t="shared" si="8"/>
      </c>
      <c r="AA41" s="239">
        <f t="shared" si="9"/>
      </c>
      <c r="AB41" s="248"/>
      <c r="AC41" s="238">
        <f t="shared" si="10"/>
      </c>
      <c r="AD41" s="239">
        <f t="shared" si="11"/>
      </c>
      <c r="AE41" s="248"/>
      <c r="AF41" s="238">
        <f t="shared" si="12"/>
      </c>
      <c r="AG41" s="239">
        <f t="shared" si="23"/>
      </c>
      <c r="AH41" s="240">
        <f t="shared" si="13"/>
        <v>17</v>
      </c>
      <c r="AI41" s="251">
        <f t="shared" si="22"/>
      </c>
      <c r="AJ41" s="251">
        <f t="shared" si="14"/>
      </c>
      <c r="AK41" s="259">
        <f t="shared" si="15"/>
        <v>8.5</v>
      </c>
      <c r="AL41" s="242"/>
      <c r="AM41" s="243">
        <v>15</v>
      </c>
      <c r="AN41" s="244"/>
      <c r="AO41" s="245">
        <f t="shared" si="16"/>
        <v>0</v>
      </c>
      <c r="AP41" s="246">
        <f t="shared" si="25"/>
        <v>0</v>
      </c>
      <c r="AQ41" s="246">
        <f t="shared" si="25"/>
        <v>0</v>
      </c>
      <c r="AR41" s="246">
        <f t="shared" si="25"/>
        <v>0</v>
      </c>
      <c r="AS41" s="246">
        <f t="shared" si="25"/>
        <v>0</v>
      </c>
      <c r="AT41" s="246">
        <f t="shared" si="25"/>
        <v>0</v>
      </c>
      <c r="AU41" s="247">
        <f t="shared" si="25"/>
        <v>0</v>
      </c>
      <c r="AX41" s="115"/>
      <c r="AY41" s="115"/>
      <c r="AZ41" s="115"/>
    </row>
    <row r="42" spans="2:52" ht="12.75" customHeight="1">
      <c r="B42" s="230">
        <f>RANK(O42,O$3:O90,1)</f>
        <v>40</v>
      </c>
      <c r="C42" s="58" t="s">
        <v>130</v>
      </c>
      <c r="D42" s="257" t="s">
        <v>268</v>
      </c>
      <c r="E42" s="238"/>
      <c r="F42" s="239"/>
      <c r="G42" s="238"/>
      <c r="H42" s="239"/>
      <c r="I42" s="238"/>
      <c r="J42" s="239"/>
      <c r="K42" s="238"/>
      <c r="L42" s="239"/>
      <c r="M42" s="238">
        <v>8</v>
      </c>
      <c r="N42" s="239">
        <v>9</v>
      </c>
      <c r="O42" s="234">
        <f t="shared" si="1"/>
        <v>12.75</v>
      </c>
      <c r="P42" s="235">
        <f t="shared" si="2"/>
        <v>2</v>
      </c>
      <c r="Q42" s="236">
        <f t="shared" si="3"/>
        <v>0</v>
      </c>
      <c r="R42" s="236">
        <f t="shared" si="4"/>
        <v>0</v>
      </c>
      <c r="S42" s="248"/>
      <c r="T42" s="115"/>
      <c r="U42" s="235"/>
      <c r="V42" s="258"/>
      <c r="W42" s="238"/>
      <c r="X42" s="239"/>
      <c r="Y42" s="258">
        <v>2</v>
      </c>
      <c r="Z42" s="238">
        <f t="shared" si="8"/>
      </c>
      <c r="AA42" s="239">
        <f t="shared" si="9"/>
      </c>
      <c r="AB42" s="248"/>
      <c r="AC42" s="238">
        <f t="shared" si="10"/>
      </c>
      <c r="AD42" s="239">
        <f t="shared" si="11"/>
      </c>
      <c r="AE42" s="248">
        <v>2</v>
      </c>
      <c r="AF42" s="238">
        <f t="shared" si="12"/>
        <v>10</v>
      </c>
      <c r="AG42" s="239">
        <f t="shared" si="23"/>
        <v>11</v>
      </c>
      <c r="AH42" s="240">
        <f t="shared" si="13"/>
        <v>21</v>
      </c>
      <c r="AI42" s="251">
        <f t="shared" si="22"/>
      </c>
      <c r="AJ42" s="251">
        <f t="shared" si="14"/>
      </c>
      <c r="AK42" s="259">
        <f t="shared" si="15"/>
        <v>10.5</v>
      </c>
      <c r="AL42" s="242"/>
      <c r="AM42" s="243">
        <v>15</v>
      </c>
      <c r="AN42" s="244"/>
      <c r="AO42" s="245">
        <f t="shared" si="16"/>
        <v>0</v>
      </c>
      <c r="AP42" s="246">
        <f t="shared" si="25"/>
        <v>0</v>
      </c>
      <c r="AQ42" s="246">
        <f t="shared" si="25"/>
        <v>0</v>
      </c>
      <c r="AR42" s="246">
        <f t="shared" si="25"/>
        <v>0</v>
      </c>
      <c r="AS42" s="246">
        <f t="shared" si="25"/>
        <v>0</v>
      </c>
      <c r="AT42" s="246">
        <f t="shared" si="25"/>
        <v>0</v>
      </c>
      <c r="AU42" s="247">
        <f t="shared" si="25"/>
        <v>0</v>
      </c>
      <c r="AX42" s="115"/>
      <c r="AY42" s="115"/>
      <c r="AZ42" s="115"/>
    </row>
    <row r="43" spans="1:52" ht="12.75" customHeight="1">
      <c r="A43" s="31">
        <v>44</v>
      </c>
      <c r="B43" s="230">
        <f>RANK(O43,O$3:O86,1)</f>
        <v>41</v>
      </c>
      <c r="C43" s="5" t="s">
        <v>5</v>
      </c>
      <c r="D43" s="231" t="s">
        <v>202</v>
      </c>
      <c r="E43" s="238"/>
      <c r="F43" s="239"/>
      <c r="G43" s="238">
        <v>9</v>
      </c>
      <c r="H43" s="239">
        <v>9</v>
      </c>
      <c r="I43" s="238"/>
      <c r="J43" s="239"/>
      <c r="K43" s="238"/>
      <c r="L43" s="239"/>
      <c r="M43" s="238"/>
      <c r="N43" s="239"/>
      <c r="O43" s="234">
        <f t="shared" si="1"/>
        <v>13</v>
      </c>
      <c r="P43" s="235">
        <f t="shared" si="2"/>
        <v>2</v>
      </c>
      <c r="Q43" s="236">
        <f t="shared" si="3"/>
        <v>9</v>
      </c>
      <c r="R43" s="236">
        <f t="shared" si="4"/>
        <v>9</v>
      </c>
      <c r="S43" s="248"/>
      <c r="T43" s="238"/>
      <c r="U43" s="239"/>
      <c r="V43" s="248">
        <v>2</v>
      </c>
      <c r="W43" s="238">
        <f>IF(COUNTA(G43)&gt;0,G43+V43,"")</f>
        <v>11</v>
      </c>
      <c r="X43" s="239">
        <f>IF(COUNTA(H43)&gt;0,H43+V43,"")</f>
        <v>11</v>
      </c>
      <c r="Y43" s="248">
        <v>2</v>
      </c>
      <c r="Z43" s="238">
        <f t="shared" si="8"/>
      </c>
      <c r="AA43" s="239">
        <f t="shared" si="9"/>
      </c>
      <c r="AB43" s="248"/>
      <c r="AC43" s="238">
        <f t="shared" si="10"/>
      </c>
      <c r="AD43" s="239">
        <f t="shared" si="11"/>
      </c>
      <c r="AE43" s="248"/>
      <c r="AF43" s="238">
        <f t="shared" si="12"/>
      </c>
      <c r="AG43" s="239">
        <f t="shared" si="23"/>
      </c>
      <c r="AH43" s="240">
        <f t="shared" si="13"/>
        <v>22</v>
      </c>
      <c r="AI43" s="251">
        <f t="shared" si="22"/>
      </c>
      <c r="AJ43" s="251">
        <f t="shared" si="14"/>
      </c>
      <c r="AK43" s="259">
        <f t="shared" si="15"/>
        <v>11</v>
      </c>
      <c r="AL43" s="242"/>
      <c r="AM43" s="243">
        <v>15</v>
      </c>
      <c r="AN43" s="244"/>
      <c r="AO43" s="245">
        <f t="shared" si="16"/>
        <v>0</v>
      </c>
      <c r="AP43" s="246">
        <f t="shared" si="25"/>
        <v>0</v>
      </c>
      <c r="AQ43" s="246">
        <f t="shared" si="25"/>
        <v>0</v>
      </c>
      <c r="AR43" s="246">
        <f t="shared" si="25"/>
        <v>0</v>
      </c>
      <c r="AS43" s="246">
        <f t="shared" si="25"/>
        <v>0</v>
      </c>
      <c r="AT43" s="246">
        <f t="shared" si="25"/>
        <v>0</v>
      </c>
      <c r="AU43" s="247">
        <f t="shared" si="25"/>
        <v>0</v>
      </c>
      <c r="AX43" s="115"/>
      <c r="AY43" s="115"/>
      <c r="AZ43" s="115"/>
    </row>
    <row r="44" spans="2:52" ht="12.75" customHeight="1">
      <c r="B44" s="230">
        <f>RANK(O44,O$3:O91,1)</f>
        <v>42</v>
      </c>
      <c r="C44" s="305" t="s">
        <v>112</v>
      </c>
      <c r="D44" s="257" t="s">
        <v>269</v>
      </c>
      <c r="E44" s="238"/>
      <c r="F44" s="239"/>
      <c r="G44" s="238"/>
      <c r="H44" s="239"/>
      <c r="I44" s="238"/>
      <c r="J44" s="239"/>
      <c r="K44" s="238"/>
      <c r="L44" s="239"/>
      <c r="M44" s="238">
        <v>10</v>
      </c>
      <c r="N44" s="239">
        <v>10</v>
      </c>
      <c r="O44" s="234">
        <f t="shared" si="1"/>
        <v>13.5</v>
      </c>
      <c r="P44" s="235">
        <f t="shared" si="2"/>
        <v>2</v>
      </c>
      <c r="Q44" s="236">
        <f t="shared" si="3"/>
        <v>0</v>
      </c>
      <c r="R44" s="236">
        <f t="shared" si="4"/>
        <v>0</v>
      </c>
      <c r="S44" s="248">
        <v>2</v>
      </c>
      <c r="T44" s="115">
        <f>IF(COUNTA(E44)&gt;0,E44+S44,"")</f>
      </c>
      <c r="U44" s="235">
        <f>IF(COUNTA(F44)&gt;0,F44+S44,"")</f>
      </c>
      <c r="V44" s="258"/>
      <c r="W44" s="238">
        <f>IF(COUNTA(G44)&gt;0,G44+V44,"")</f>
      </c>
      <c r="X44" s="239">
        <f>IF(COUNTA(H44)&gt;0,H44+V44,"")</f>
      </c>
      <c r="Y44" s="258"/>
      <c r="Z44" s="238">
        <f t="shared" si="8"/>
      </c>
      <c r="AA44" s="239">
        <f t="shared" si="9"/>
      </c>
      <c r="AB44" s="248"/>
      <c r="AC44" s="238">
        <f t="shared" si="10"/>
      </c>
      <c r="AD44" s="239">
        <f t="shared" si="11"/>
      </c>
      <c r="AE44" s="248">
        <v>2</v>
      </c>
      <c r="AF44" s="302">
        <f t="shared" si="12"/>
        <v>12</v>
      </c>
      <c r="AG44" s="303">
        <f t="shared" si="23"/>
        <v>12</v>
      </c>
      <c r="AH44" s="240">
        <f t="shared" si="13"/>
        <v>24</v>
      </c>
      <c r="AI44" s="251">
        <f t="shared" si="22"/>
      </c>
      <c r="AJ44" s="251">
        <f t="shared" si="14"/>
      </c>
      <c r="AK44" s="259">
        <f t="shared" si="15"/>
        <v>12</v>
      </c>
      <c r="AL44" s="242"/>
      <c r="AM44" s="243">
        <v>15</v>
      </c>
      <c r="AN44" s="244"/>
      <c r="AO44" s="245">
        <f t="shared" si="16"/>
        <v>0</v>
      </c>
      <c r="AP44" s="246">
        <f t="shared" si="25"/>
        <v>0</v>
      </c>
      <c r="AQ44" s="246">
        <f t="shared" si="25"/>
        <v>0</v>
      </c>
      <c r="AR44" s="246">
        <f t="shared" si="25"/>
        <v>0</v>
      </c>
      <c r="AS44" s="246">
        <f t="shared" si="25"/>
        <v>0</v>
      </c>
      <c r="AT44" s="246">
        <f t="shared" si="25"/>
        <v>0</v>
      </c>
      <c r="AU44" s="247">
        <f t="shared" si="25"/>
        <v>0</v>
      </c>
      <c r="AX44" s="115"/>
      <c r="AY44" s="115"/>
      <c r="AZ44" s="115"/>
    </row>
    <row r="45" spans="2:31" ht="11.25">
      <c r="B45" s="27" t="s">
        <v>38</v>
      </c>
      <c r="C45" s="32">
        <f>COUNTA(B3:B44)</f>
        <v>42</v>
      </c>
      <c r="E45" s="27">
        <f>COUNTA(E3:E44)</f>
        <v>24</v>
      </c>
      <c r="G45" s="27">
        <f>COUNTA(G3:G44)</f>
        <v>19</v>
      </c>
      <c r="I45" s="27">
        <f>COUNTA(I3:I44)</f>
        <v>15</v>
      </c>
      <c r="K45" s="27">
        <f>COUNTA(K3:K44)</f>
        <v>20</v>
      </c>
      <c r="M45" s="27">
        <f>COUNTA(M3:M44)</f>
        <v>26</v>
      </c>
      <c r="S45" s="41">
        <f>COUNTA(D3:D44)-SUM(S46:S47)</f>
        <v>24</v>
      </c>
      <c r="V45" s="41">
        <f>COUNTA(G3:G44)-SUM(V46:V47)</f>
        <v>5</v>
      </c>
      <c r="Y45" s="41">
        <f>COUNTA(I3:I44)-SUM(Y46:Y47)</f>
        <v>5</v>
      </c>
      <c r="AB45" s="41">
        <f>COUNTA(L3:L44)-SUM(AB46:AB47)</f>
        <v>4</v>
      </c>
      <c r="AE45" s="41">
        <f>COUNTA(N3:N44)-SUM(AE46:AE47)</f>
        <v>7</v>
      </c>
    </row>
    <row r="46" spans="19:31" ht="11.25">
      <c r="S46" s="41">
        <f>COUNTIF(S3:S44,1)</f>
        <v>8</v>
      </c>
      <c r="V46" s="41">
        <f>COUNTIF(V3:V44,1)</f>
        <v>8</v>
      </c>
      <c r="Y46" s="41">
        <f>COUNTIF(Y3:Y44,1)</f>
        <v>0</v>
      </c>
      <c r="AB46" s="41">
        <f>COUNTIF(AB3:AB44,1)</f>
        <v>7</v>
      </c>
      <c r="AE46" s="41">
        <f>COUNTIF(AE3:AE44,1)</f>
        <v>9</v>
      </c>
    </row>
    <row r="47" spans="2:31" ht="11.25">
      <c r="B47" s="32" t="s">
        <v>50</v>
      </c>
      <c r="S47" s="41">
        <f>COUNTIF(S3:S44,2)</f>
        <v>10</v>
      </c>
      <c r="V47" s="41">
        <f>COUNTIF(V3:V44,2)</f>
        <v>6</v>
      </c>
      <c r="Y47" s="41">
        <f>COUNTIF(Y3:Y44,2)</f>
        <v>10</v>
      </c>
      <c r="AB47" s="41">
        <f>COUNTIF(AB3:AB44,2)</f>
        <v>9</v>
      </c>
      <c r="AE47" s="41">
        <f>COUNTIF(AE3:AE44,2)</f>
        <v>10</v>
      </c>
    </row>
    <row r="48" ht="11.25">
      <c r="B48" s="32" t="s">
        <v>75</v>
      </c>
    </row>
  </sheetData>
  <sheetProtection/>
  <autoFilter ref="C1:D48"/>
  <mergeCells count="5">
    <mergeCell ref="AB2:AC2"/>
    <mergeCell ref="Y2:Z2"/>
    <mergeCell ref="M2:N2"/>
    <mergeCell ref="AE1:AG1"/>
    <mergeCell ref="AE2:AG2"/>
  </mergeCells>
  <conditionalFormatting sqref="BB10:BC13 AX3:AZ44 T3:U44 W3:X44 Z3:AA44 AC3:AD44 AF3:AG44 E3:O44">
    <cfRule type="cellIs" priority="1" dxfId="1" operator="equal" stopIfTrue="1">
      <formula>1</formula>
    </cfRule>
  </conditionalFormatting>
  <conditionalFormatting sqref="P3:P44">
    <cfRule type="cellIs" priority="2" dxfId="0" operator="greaterThan" stopIfTrue="1">
      <formula>7</formula>
    </cfRule>
  </conditionalFormatting>
  <printOptions/>
  <pageMargins left="0.39" right="0.17" top="1" bottom="1" header="0.5" footer="0.5"/>
  <pageSetup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dimension ref="A1:W23"/>
  <sheetViews>
    <sheetView zoomScale="80" zoomScaleNormal="80" zoomScalePageLayoutView="0" workbookViewId="0" topLeftCell="A1">
      <selection activeCell="E39" sqref="E39"/>
    </sheetView>
  </sheetViews>
  <sheetFormatPr defaultColWidth="9.140625" defaultRowHeight="12.75"/>
  <cols>
    <col min="1" max="11" width="15.57421875" style="0" customWidth="1"/>
  </cols>
  <sheetData>
    <row r="1" spans="1:11" ht="18">
      <c r="A1" s="86" t="s">
        <v>17</v>
      </c>
      <c r="B1" s="33" t="s">
        <v>39</v>
      </c>
      <c r="C1" s="34"/>
      <c r="D1" s="34"/>
      <c r="E1" s="34"/>
      <c r="F1" s="34"/>
      <c r="G1" s="34"/>
      <c r="H1" s="34"/>
      <c r="I1" s="34"/>
      <c r="J1" s="34"/>
      <c r="K1" s="89"/>
    </row>
    <row r="2" spans="1:11" ht="18">
      <c r="A2" s="90" t="s">
        <v>102</v>
      </c>
      <c r="B2" s="94">
        <v>3</v>
      </c>
      <c r="C2" s="94">
        <v>1</v>
      </c>
      <c r="D2" s="94">
        <v>2</v>
      </c>
      <c r="E2" s="94">
        <v>1</v>
      </c>
      <c r="F2" s="94">
        <v>3</v>
      </c>
      <c r="G2" s="94">
        <v>2</v>
      </c>
      <c r="H2" s="94">
        <v>1</v>
      </c>
      <c r="I2" s="94">
        <v>2</v>
      </c>
      <c r="J2" s="94">
        <v>3</v>
      </c>
      <c r="K2" s="94">
        <v>2</v>
      </c>
    </row>
    <row r="3" spans="1:11" ht="18">
      <c r="A3" s="90" t="s">
        <v>103</v>
      </c>
      <c r="B3" s="94">
        <v>2</v>
      </c>
      <c r="C3" s="94">
        <v>3</v>
      </c>
      <c r="D3" s="94">
        <v>1</v>
      </c>
      <c r="E3" s="94">
        <v>2</v>
      </c>
      <c r="F3" s="94">
        <v>1</v>
      </c>
      <c r="G3" s="94">
        <v>3</v>
      </c>
      <c r="H3" s="94">
        <v>3</v>
      </c>
      <c r="I3" s="94">
        <v>1</v>
      </c>
      <c r="J3" s="94">
        <v>2</v>
      </c>
      <c r="K3" s="94">
        <v>3</v>
      </c>
    </row>
    <row r="4" spans="1:11" ht="18">
      <c r="A4" s="90" t="s">
        <v>104</v>
      </c>
      <c r="B4" s="94">
        <v>1</v>
      </c>
      <c r="C4" s="94">
        <v>2</v>
      </c>
      <c r="D4" s="94">
        <v>3</v>
      </c>
      <c r="E4" s="94">
        <v>3</v>
      </c>
      <c r="F4" s="94">
        <v>2</v>
      </c>
      <c r="G4" s="94">
        <v>1</v>
      </c>
      <c r="H4" s="94">
        <v>2</v>
      </c>
      <c r="I4" s="94">
        <v>3</v>
      </c>
      <c r="J4" s="94">
        <v>1</v>
      </c>
      <c r="K4" s="94">
        <v>1</v>
      </c>
    </row>
    <row r="5" spans="1:11" ht="18">
      <c r="A5" s="85"/>
      <c r="B5" s="86"/>
      <c r="C5" s="86"/>
      <c r="D5" s="86"/>
      <c r="E5" s="86"/>
      <c r="F5" s="86"/>
      <c r="G5" s="86"/>
      <c r="H5" s="86"/>
      <c r="I5" s="86"/>
      <c r="J5" s="86"/>
      <c r="K5" s="86"/>
    </row>
    <row r="6" spans="1:11" ht="18">
      <c r="A6" s="87" t="s">
        <v>18</v>
      </c>
      <c r="B6" s="95">
        <v>40459</v>
      </c>
      <c r="C6" s="95">
        <v>40487</v>
      </c>
      <c r="D6" s="95">
        <v>40515</v>
      </c>
      <c r="E6" s="95">
        <v>40557</v>
      </c>
      <c r="F6" s="95">
        <v>40578</v>
      </c>
      <c r="G6" s="95">
        <v>40613</v>
      </c>
      <c r="H6" s="95">
        <v>40627</v>
      </c>
      <c r="I6" s="95">
        <v>40669</v>
      </c>
      <c r="J6" s="95">
        <v>40697</v>
      </c>
      <c r="K6" s="95">
        <v>40704</v>
      </c>
    </row>
    <row r="7" spans="1:11" ht="18">
      <c r="A7" s="87" t="s">
        <v>126</v>
      </c>
      <c r="B7" s="96">
        <v>1</v>
      </c>
      <c r="C7" s="96">
        <v>2</v>
      </c>
      <c r="D7" s="96">
        <v>3</v>
      </c>
      <c r="E7" s="96">
        <v>4</v>
      </c>
      <c r="F7" s="96">
        <v>5</v>
      </c>
      <c r="G7" s="96">
        <v>6</v>
      </c>
      <c r="H7" s="96">
        <v>7</v>
      </c>
      <c r="I7" s="96">
        <v>8</v>
      </c>
      <c r="J7" s="96">
        <v>9</v>
      </c>
      <c r="K7" s="96">
        <v>10</v>
      </c>
    </row>
    <row r="8" spans="1:23" ht="22.5">
      <c r="A8" s="88" t="s">
        <v>40</v>
      </c>
      <c r="B8" s="51" t="s">
        <v>196</v>
      </c>
      <c r="C8" s="51" t="s">
        <v>99</v>
      </c>
      <c r="D8" s="51" t="s">
        <v>127</v>
      </c>
      <c r="E8" s="51" t="s">
        <v>5</v>
      </c>
      <c r="F8" s="51" t="s">
        <v>98</v>
      </c>
      <c r="G8" s="51" t="s">
        <v>47</v>
      </c>
      <c r="H8" s="51" t="s">
        <v>128</v>
      </c>
      <c r="I8" s="51" t="s">
        <v>54</v>
      </c>
      <c r="J8" s="51" t="s">
        <v>30</v>
      </c>
      <c r="K8" s="51" t="s">
        <v>197</v>
      </c>
      <c r="W8" s="201"/>
    </row>
    <row r="9" spans="1:11" ht="18">
      <c r="A9" s="85"/>
      <c r="B9" s="85"/>
      <c r="C9" s="85"/>
      <c r="D9" s="85"/>
      <c r="E9" s="85"/>
      <c r="F9" s="85"/>
      <c r="G9" s="85"/>
      <c r="H9" s="85"/>
      <c r="I9" s="85"/>
      <c r="J9" s="85"/>
      <c r="K9" s="85"/>
    </row>
    <row r="10" spans="1:11" ht="22.5">
      <c r="A10" s="48" t="s">
        <v>97</v>
      </c>
      <c r="B10" s="94" t="s">
        <v>14</v>
      </c>
      <c r="C10" s="94" t="s">
        <v>52</v>
      </c>
      <c r="D10" s="94" t="s">
        <v>53</v>
      </c>
      <c r="E10" s="94" t="s">
        <v>72</v>
      </c>
      <c r="F10" s="94" t="s">
        <v>73</v>
      </c>
      <c r="G10" s="94" t="s">
        <v>84</v>
      </c>
      <c r="H10" s="94" t="s">
        <v>115</v>
      </c>
      <c r="I10" s="94" t="s">
        <v>79</v>
      </c>
      <c r="J10" s="94" t="s">
        <v>129</v>
      </c>
      <c r="K10" s="94" t="s">
        <v>14</v>
      </c>
    </row>
    <row r="11" spans="1:11" ht="22.5">
      <c r="A11" s="50" t="s">
        <v>47</v>
      </c>
      <c r="B11" s="94" t="s">
        <v>52</v>
      </c>
      <c r="C11" s="94" t="s">
        <v>53</v>
      </c>
      <c r="D11" s="94" t="s">
        <v>72</v>
      </c>
      <c r="E11" s="94" t="s">
        <v>73</v>
      </c>
      <c r="F11" s="94" t="s">
        <v>84</v>
      </c>
      <c r="G11" s="94" t="s">
        <v>115</v>
      </c>
      <c r="H11" s="94" t="s">
        <v>79</v>
      </c>
      <c r="I11" s="94" t="s">
        <v>129</v>
      </c>
      <c r="J11" s="94" t="s">
        <v>14</v>
      </c>
      <c r="K11" s="94" t="s">
        <v>52</v>
      </c>
    </row>
    <row r="12" spans="1:11" ht="22.5">
      <c r="A12" s="195" t="s">
        <v>5</v>
      </c>
      <c r="B12" s="94" t="s">
        <v>53</v>
      </c>
      <c r="C12" s="94" t="s">
        <v>72</v>
      </c>
      <c r="D12" s="94" t="s">
        <v>73</v>
      </c>
      <c r="E12" s="94" t="s">
        <v>84</v>
      </c>
      <c r="F12" s="94" t="s">
        <v>115</v>
      </c>
      <c r="G12" s="94" t="s">
        <v>79</v>
      </c>
      <c r="H12" s="94" t="s">
        <v>129</v>
      </c>
      <c r="I12" s="94" t="s">
        <v>52</v>
      </c>
      <c r="J12" s="94" t="s">
        <v>52</v>
      </c>
      <c r="K12" s="94" t="s">
        <v>53</v>
      </c>
    </row>
    <row r="13" spans="1:11" ht="22.5">
      <c r="A13" s="49" t="s">
        <v>30</v>
      </c>
      <c r="B13" s="94" t="s">
        <v>72</v>
      </c>
      <c r="C13" s="94" t="s">
        <v>73</v>
      </c>
      <c r="D13" s="94" t="s">
        <v>84</v>
      </c>
      <c r="E13" s="94" t="s">
        <v>115</v>
      </c>
      <c r="F13" s="94" t="s">
        <v>111</v>
      </c>
      <c r="G13" s="94" t="s">
        <v>129</v>
      </c>
      <c r="H13" s="94" t="s">
        <v>52</v>
      </c>
      <c r="I13" s="94" t="s">
        <v>12</v>
      </c>
      <c r="J13" s="94" t="s">
        <v>53</v>
      </c>
      <c r="K13" s="94" t="s">
        <v>72</v>
      </c>
    </row>
    <row r="14" spans="1:11" ht="22.5">
      <c r="A14" s="55" t="s">
        <v>54</v>
      </c>
      <c r="B14" s="94" t="s">
        <v>73</v>
      </c>
      <c r="C14" s="94" t="s">
        <v>84</v>
      </c>
      <c r="D14" s="94" t="s">
        <v>115</v>
      </c>
      <c r="E14" s="94" t="s">
        <v>111</v>
      </c>
      <c r="F14" s="94" t="s">
        <v>129</v>
      </c>
      <c r="G14" s="94" t="s">
        <v>52</v>
      </c>
      <c r="H14" s="94" t="s">
        <v>53</v>
      </c>
      <c r="I14" s="94" t="s">
        <v>11</v>
      </c>
      <c r="J14" s="94" t="s">
        <v>72</v>
      </c>
      <c r="K14" s="94" t="s">
        <v>73</v>
      </c>
    </row>
    <row r="15" spans="1:11" ht="22.5">
      <c r="A15" s="51" t="s">
        <v>99</v>
      </c>
      <c r="B15" s="94" t="s">
        <v>84</v>
      </c>
      <c r="C15" s="94" t="s">
        <v>115</v>
      </c>
      <c r="D15" s="161" t="s">
        <v>111</v>
      </c>
      <c r="E15" s="161" t="s">
        <v>129</v>
      </c>
      <c r="F15" s="94" t="s">
        <v>52</v>
      </c>
      <c r="G15" s="94" t="s">
        <v>53</v>
      </c>
      <c r="H15" s="94" t="s">
        <v>72</v>
      </c>
      <c r="I15" s="94" t="s">
        <v>73</v>
      </c>
      <c r="J15" s="94" t="s">
        <v>73</v>
      </c>
      <c r="K15" s="94" t="s">
        <v>84</v>
      </c>
    </row>
    <row r="16" spans="1:11" ht="22.5">
      <c r="A16" s="164" t="s">
        <v>98</v>
      </c>
      <c r="B16" s="94" t="s">
        <v>115</v>
      </c>
      <c r="C16" s="94" t="s">
        <v>111</v>
      </c>
      <c r="D16" s="94" t="s">
        <v>14</v>
      </c>
      <c r="E16" s="94" t="s">
        <v>52</v>
      </c>
      <c r="F16" s="94" t="s">
        <v>53</v>
      </c>
      <c r="G16" s="94" t="s">
        <v>72</v>
      </c>
      <c r="H16" s="94" t="s">
        <v>73</v>
      </c>
      <c r="I16" s="94" t="s">
        <v>84</v>
      </c>
      <c r="J16" s="94" t="s">
        <v>84</v>
      </c>
      <c r="K16" s="94" t="s">
        <v>115</v>
      </c>
    </row>
    <row r="17" spans="1:11" ht="22.5">
      <c r="A17" s="157" t="s">
        <v>130</v>
      </c>
      <c r="B17" s="94" t="s">
        <v>111</v>
      </c>
      <c r="C17" s="94" t="s">
        <v>14</v>
      </c>
      <c r="D17" s="94" t="s">
        <v>13</v>
      </c>
      <c r="E17" s="94" t="s">
        <v>53</v>
      </c>
      <c r="F17" s="94" t="s">
        <v>72</v>
      </c>
      <c r="G17" s="94" t="s">
        <v>73</v>
      </c>
      <c r="H17" s="94" t="s">
        <v>84</v>
      </c>
      <c r="I17" s="94" t="s">
        <v>115</v>
      </c>
      <c r="J17" s="94" t="s">
        <v>115</v>
      </c>
      <c r="K17" s="94" t="s">
        <v>129</v>
      </c>
    </row>
    <row r="18" spans="1:11" ht="22.5">
      <c r="A18" s="65" t="s">
        <v>105</v>
      </c>
      <c r="B18" s="97" t="s">
        <v>12</v>
      </c>
      <c r="C18" s="94" t="s">
        <v>13</v>
      </c>
      <c r="D18" s="94" t="s">
        <v>12</v>
      </c>
      <c r="E18" s="94" t="s">
        <v>13</v>
      </c>
      <c r="F18" s="94" t="s">
        <v>13</v>
      </c>
      <c r="G18" s="94" t="s">
        <v>13</v>
      </c>
      <c r="H18" s="94" t="s">
        <v>13</v>
      </c>
      <c r="I18" s="94" t="s">
        <v>13</v>
      </c>
      <c r="J18" s="202" t="s">
        <v>13</v>
      </c>
      <c r="K18" s="202" t="s">
        <v>13</v>
      </c>
    </row>
    <row r="19" spans="1:11" ht="22.5">
      <c r="A19" s="65" t="s">
        <v>57</v>
      </c>
      <c r="B19" s="94" t="s">
        <v>10</v>
      </c>
      <c r="C19" s="94" t="s">
        <v>12</v>
      </c>
      <c r="D19" s="94" t="s">
        <v>12</v>
      </c>
      <c r="E19" s="94" t="s">
        <v>12</v>
      </c>
      <c r="F19" s="94" t="s">
        <v>12</v>
      </c>
      <c r="G19" s="94" t="s">
        <v>12</v>
      </c>
      <c r="H19" s="94" t="s">
        <v>12</v>
      </c>
      <c r="I19" s="94" t="s">
        <v>14</v>
      </c>
      <c r="J19" s="94" t="s">
        <v>12</v>
      </c>
      <c r="K19" s="94" t="s">
        <v>12</v>
      </c>
    </row>
    <row r="20" spans="1:11" ht="22.5">
      <c r="A20" s="65" t="s">
        <v>57</v>
      </c>
      <c r="B20" s="94" t="s">
        <v>11</v>
      </c>
      <c r="C20" s="94" t="s">
        <v>11</v>
      </c>
      <c r="D20" s="94"/>
      <c r="E20" s="94" t="s">
        <v>11</v>
      </c>
      <c r="F20" s="94" t="s">
        <v>11</v>
      </c>
      <c r="G20" s="94" t="s">
        <v>11</v>
      </c>
      <c r="H20" s="94" t="s">
        <v>11</v>
      </c>
      <c r="I20" s="94" t="s">
        <v>11</v>
      </c>
      <c r="J20" s="94" t="s">
        <v>11</v>
      </c>
      <c r="K20" s="94" t="s">
        <v>11</v>
      </c>
    </row>
    <row r="21" spans="1:11" ht="12.75">
      <c r="A21" s="89"/>
      <c r="B21" s="89"/>
      <c r="C21" s="89"/>
      <c r="D21" s="89"/>
      <c r="E21" s="89"/>
      <c r="F21" s="89"/>
      <c r="G21" s="89"/>
      <c r="H21" s="89"/>
      <c r="I21" s="89"/>
      <c r="J21" s="89"/>
      <c r="K21" s="89"/>
    </row>
    <row r="22" spans="1:11" ht="22.5">
      <c r="A22" s="56" t="s">
        <v>100</v>
      </c>
      <c r="B22" s="94" t="s">
        <v>135</v>
      </c>
      <c r="C22" s="94" t="s">
        <v>135</v>
      </c>
      <c r="D22" s="94" t="s">
        <v>135</v>
      </c>
      <c r="E22" s="94" t="s">
        <v>135</v>
      </c>
      <c r="F22" s="94" t="s">
        <v>135</v>
      </c>
      <c r="G22" s="94" t="s">
        <v>135</v>
      </c>
      <c r="H22" s="94" t="s">
        <v>135</v>
      </c>
      <c r="I22" s="94" t="s">
        <v>135</v>
      </c>
      <c r="J22" s="94" t="s">
        <v>135</v>
      </c>
      <c r="K22" s="94" t="s">
        <v>135</v>
      </c>
    </row>
    <row r="23" spans="1:11" ht="22.5">
      <c r="A23" s="56" t="s">
        <v>100</v>
      </c>
      <c r="B23" s="94" t="s">
        <v>78</v>
      </c>
      <c r="C23" s="94" t="s">
        <v>78</v>
      </c>
      <c r="D23" s="94" t="s">
        <v>78</v>
      </c>
      <c r="E23" s="94" t="s">
        <v>78</v>
      </c>
      <c r="F23" s="94" t="s">
        <v>78</v>
      </c>
      <c r="G23" s="94" t="s">
        <v>78</v>
      </c>
      <c r="H23" s="94" t="s">
        <v>78</v>
      </c>
      <c r="I23" s="94" t="s">
        <v>78</v>
      </c>
      <c r="J23" s="94" t="s">
        <v>78</v>
      </c>
      <c r="K23" s="94" t="s">
        <v>78</v>
      </c>
    </row>
  </sheetData>
  <sheetProtection/>
  <protectedRanges>
    <protectedRange sqref="B8:K8 A10:A18 A22:A23" name="Range 1_1_1_1_1"/>
  </protectedRanges>
  <printOptions/>
  <pageMargins left="0.75" right="0.75" top="1" bottom="1" header="0.5" footer="0.5"/>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6" sqref="C16"/>
    </sheetView>
  </sheetViews>
  <sheetFormatPr defaultColWidth="9.140625" defaultRowHeight="12.75"/>
  <cols>
    <col min="1" max="1" width="39.28125" style="0" customWidth="1"/>
    <col min="2" max="2" width="3.7109375" style="0" customWidth="1"/>
  </cols>
  <sheetData>
    <row r="1" spans="2:3" ht="18">
      <c r="B1" s="196"/>
      <c r="C1" s="196"/>
    </row>
    <row r="2" spans="1:3" ht="18">
      <c r="A2" s="197" t="s">
        <v>88</v>
      </c>
      <c r="B2" s="196"/>
      <c r="C2" s="196"/>
    </row>
    <row r="3" spans="1:3" ht="18">
      <c r="A3" s="197" t="s">
        <v>91</v>
      </c>
      <c r="B3" s="197">
        <v>4</v>
      </c>
      <c r="C3" s="196"/>
    </row>
    <row r="4" spans="1:3" ht="18">
      <c r="A4" s="197" t="s">
        <v>89</v>
      </c>
      <c r="B4" s="197">
        <v>1</v>
      </c>
      <c r="C4" s="196"/>
    </row>
    <row r="5" spans="1:3" ht="18">
      <c r="A5" s="197" t="s">
        <v>90</v>
      </c>
      <c r="B5" s="197">
        <v>1</v>
      </c>
      <c r="C5" s="196"/>
    </row>
    <row r="6" spans="1:3" ht="18">
      <c r="A6" s="197" t="s">
        <v>92</v>
      </c>
      <c r="B6" s="197">
        <v>1</v>
      </c>
      <c r="C6" s="196"/>
    </row>
    <row r="7" spans="1:3" ht="18">
      <c r="A7" s="196"/>
      <c r="B7" s="196"/>
      <c r="C7" s="196"/>
    </row>
    <row r="8" spans="1:3" ht="18">
      <c r="A8" s="197" t="s">
        <v>93</v>
      </c>
      <c r="B8" s="197">
        <v>1</v>
      </c>
      <c r="C8" s="196"/>
    </row>
    <row r="9" spans="1:3" ht="18">
      <c r="A9" s="196"/>
      <c r="B9" s="196"/>
      <c r="C9" s="196"/>
    </row>
    <row r="10" spans="1:3" ht="18">
      <c r="A10" s="196" t="s">
        <v>225</v>
      </c>
      <c r="B10" s="196"/>
      <c r="C10" s="196"/>
    </row>
    <row r="11" spans="1:3" ht="18">
      <c r="A11" s="196" t="s">
        <v>226</v>
      </c>
      <c r="B11" s="196"/>
      <c r="C11" s="19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mu50391</cp:lastModifiedBy>
  <cp:lastPrinted>2011-06-12T11:57:31Z</cp:lastPrinted>
  <dcterms:created xsi:type="dcterms:W3CDTF">2005-09-27T03:28:22Z</dcterms:created>
  <dcterms:modified xsi:type="dcterms:W3CDTF">2011-06-15T12:38:22Z</dcterms:modified>
  <cp:category/>
  <cp:version/>
  <cp:contentType/>
  <cp:contentStatus/>
</cp:coreProperties>
</file>